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Finance Documents\Clergy Compensation\"/>
    </mc:Choice>
  </mc:AlternateContent>
  <bookViews>
    <workbookView xWindow="0" yWindow="0" windowWidth="20480" windowHeight="7190" firstSheet="1" activeTab="3"/>
  </bookViews>
  <sheets>
    <sheet name="2022 PART TIME Comp Chart " sheetId="1" r:id="rId1"/>
    <sheet name="Benefit Premiums" sheetId="2" r:id="rId2"/>
    <sheet name="2021 Compensation Report" sheetId="3" r:id="rId3"/>
    <sheet name="2022 Compensation Projection" sheetId="4" r:id="rId4"/>
    <sheet name="Sheet1" sheetId="5" r:id="rId5"/>
  </sheets>
  <definedNames>
    <definedName name="_2011_Cash_Stipend" comment="&gt;33092">'2022 Compensation Projection'!$B$13</definedName>
    <definedName name="Z_2177362A_9543_4B9F_B44F_3B91F447EA8D_.wvu.Cols" localSheetId="1" hidden="1">'Benefit Premiums'!#REF!</definedName>
    <definedName name="Z_2177362A_9543_4B9F_B44F_3B91F447EA8D_.wvu.PrintArea" localSheetId="0" hidden="1">'2022 PART TIME Comp Chart '!$A$1:$J$90</definedName>
    <definedName name="Z_B99D4636_0466_4050_89F4_9F6D673568AB_.wvu.Cols" localSheetId="1" hidden="1">'Benefit Premiums'!#REF!</definedName>
    <definedName name="Z_B99D4636_0466_4050_89F4_9F6D673568AB_.wvu.PrintArea" localSheetId="0" hidden="1">'2022 PART TIME Comp Chart '!$A$1:$J$90</definedName>
  </definedNames>
  <calcPr calcId="162913"/>
  <customWorkbookViews>
    <customWorkbookView name="Valerie Balling - Personal View" guid="{F092CCFA-CA6F-46CA-ACC2-4C39AB452B0D}" mergeInterval="0" personalView="1" maximized="1" xWindow="-11" yWindow="-11" windowWidth="2182" windowHeight="1402" activeSheetId="2"/>
    <customWorkbookView name="Fr. Hubbard - Personal View" guid="{2177362A-9543-4B9F-B44F-3B91F447EA8D}" mergeInterval="0" personalView="1" maximized="1" xWindow="1" yWindow="1" windowWidth="1436" windowHeight="680" activeSheetId="1"/>
    <customWorkbookView name="User - Personal View" guid="{B99D4636-0466-4050-89F4-9F6D673568AB}" mergeInterval="0" personalView="1" maximized="1" windowWidth="1020" windowHeight="54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2" l="1"/>
  <c r="C48" i="2"/>
  <c r="E47" i="2"/>
  <c r="C47" i="2"/>
  <c r="E46" i="2"/>
  <c r="C46" i="2"/>
  <c r="E45" i="2"/>
  <c r="C45" i="2"/>
  <c r="E43" i="2"/>
  <c r="C43" i="2"/>
  <c r="E42" i="2"/>
  <c r="C42" i="2"/>
  <c r="E41" i="2"/>
  <c r="C41" i="2"/>
  <c r="E40" i="2"/>
  <c r="C40" i="2"/>
  <c r="E38" i="2"/>
  <c r="C38" i="2"/>
  <c r="E37" i="2"/>
  <c r="C37" i="2"/>
  <c r="E36" i="2"/>
  <c r="C36" i="2"/>
  <c r="E35" i="2"/>
  <c r="C35" i="2"/>
  <c r="E33" i="2"/>
  <c r="C33" i="2"/>
  <c r="E32" i="2"/>
  <c r="C32" i="2"/>
  <c r="E31" i="2"/>
  <c r="C31" i="2"/>
  <c r="E30" i="2"/>
  <c r="C30" i="2"/>
  <c r="E28" i="2"/>
  <c r="C28" i="2"/>
  <c r="E27" i="2"/>
  <c r="C27" i="2"/>
  <c r="E26" i="2"/>
  <c r="C26" i="2"/>
  <c r="E25" i="2"/>
  <c r="C25" i="2"/>
  <c r="E21" i="2"/>
  <c r="C21" i="2"/>
  <c r="E20" i="2"/>
  <c r="C20" i="2"/>
  <c r="E19" i="2"/>
  <c r="C19" i="2"/>
  <c r="E16" i="2"/>
  <c r="C16" i="2"/>
  <c r="E15" i="2"/>
  <c r="C15" i="2"/>
  <c r="C13" i="1" l="1"/>
  <c r="B14" i="4" l="1"/>
  <c r="B27" i="4"/>
  <c r="C14" i="1"/>
  <c r="C27" i="4" s="1"/>
  <c r="D27" i="4"/>
  <c r="B25" i="4"/>
  <c r="D25" i="4"/>
  <c r="K15" i="2"/>
  <c r="K13" i="2"/>
  <c r="B27" i="3"/>
  <c r="C27" i="3"/>
  <c r="H27" i="4"/>
  <c r="H25" i="4"/>
  <c r="G29" i="3"/>
  <c r="G27" i="3"/>
  <c r="B8" i="4"/>
  <c r="B7" i="4"/>
  <c r="B6" i="4"/>
  <c r="B5" i="4"/>
  <c r="B4" i="4"/>
  <c r="B3" i="4"/>
  <c r="F27" i="3"/>
  <c r="C29" i="3"/>
  <c r="G27" i="4"/>
  <c r="I27" i="4"/>
  <c r="J27" i="4"/>
  <c r="G25" i="4"/>
  <c r="F29" i="3"/>
  <c r="B29" i="3"/>
  <c r="I29" i="3"/>
  <c r="I27" i="3"/>
  <c r="J25" i="4"/>
  <c r="H29" i="3"/>
  <c r="H27" i="3"/>
  <c r="I25" i="4"/>
  <c r="C14" i="4" l="1"/>
  <c r="D29" i="3"/>
  <c r="J29" i="3" s="1"/>
  <c r="D27" i="3"/>
  <c r="C25" i="4"/>
  <c r="E25" i="4" s="1"/>
  <c r="F25" i="4" s="1"/>
  <c r="E27" i="4"/>
  <c r="K27" i="4" s="1"/>
  <c r="J27" i="3" l="1"/>
  <c r="E27" i="3"/>
  <c r="E28" i="3"/>
  <c r="J28" i="3" s="1"/>
  <c r="K25" i="4"/>
  <c r="F26" i="4"/>
  <c r="K26" i="4" s="1"/>
</calcChain>
</file>

<file path=xl/comments1.xml><?xml version="1.0" encoding="utf-8"?>
<comments xmlns="http://schemas.openxmlformats.org/spreadsheetml/2006/main">
  <authors>
    <author>Valerie Balling</author>
  </authors>
  <commentList>
    <comment ref="E27" authorId="0" shapeId="0">
      <text>
        <r>
          <rPr>
            <b/>
            <sz val="9"/>
            <color indexed="81"/>
            <rFont val="Tahoma"/>
            <family val="2"/>
          </rPr>
          <t>Calculation does NOT account for a Rectory or Utilities</t>
        </r>
        <r>
          <rPr>
            <sz val="9"/>
            <color indexed="81"/>
            <rFont val="Tahoma"/>
            <family val="2"/>
          </rPr>
          <t xml:space="preserve">
</t>
        </r>
      </text>
    </comment>
  </commentList>
</comments>
</file>

<file path=xl/comments2.xml><?xml version="1.0" encoding="utf-8"?>
<comments xmlns="http://schemas.openxmlformats.org/spreadsheetml/2006/main">
  <authors>
    <author>Valerie Balling</author>
  </authors>
  <commentList>
    <comment ref="F25" authorId="0" shapeId="0">
      <text>
        <r>
          <rPr>
            <b/>
            <sz val="9"/>
            <color indexed="81"/>
            <rFont val="Tahoma"/>
            <family val="2"/>
          </rPr>
          <t>Calculation does NOT account for a Rectory or Utilities</t>
        </r>
        <r>
          <rPr>
            <sz val="9"/>
            <color indexed="81"/>
            <rFont val="Tahoma"/>
            <family val="2"/>
          </rPr>
          <t xml:space="preserve">
</t>
        </r>
      </text>
    </comment>
  </commentList>
</comments>
</file>

<file path=xl/sharedStrings.xml><?xml version="1.0" encoding="utf-8"?>
<sst xmlns="http://schemas.openxmlformats.org/spreadsheetml/2006/main" count="236" uniqueCount="181">
  <si>
    <t>Cash Stipend</t>
  </si>
  <si>
    <t>Professional Expenses</t>
  </si>
  <si>
    <t>SECA</t>
  </si>
  <si>
    <t>Pension Assessment</t>
  </si>
  <si>
    <t>Continuing Education</t>
  </si>
  <si>
    <t>TOTAL COMPENSATION</t>
  </si>
  <si>
    <t>A</t>
  </si>
  <si>
    <t>B</t>
  </si>
  <si>
    <t>C</t>
  </si>
  <si>
    <t>D</t>
  </si>
  <si>
    <t>E</t>
  </si>
  <si>
    <t>F</t>
  </si>
  <si>
    <t>Diocesan Min 50%</t>
  </si>
  <si>
    <t xml:space="preserve"> </t>
  </si>
  <si>
    <t>INSURANCE PLAN</t>
  </si>
  <si>
    <t>Group Life Insurance</t>
  </si>
  <si>
    <t xml:space="preserve">   $50,000 benefit</t>
  </si>
  <si>
    <t xml:space="preserve">   $32,500 benefit (age 70+)</t>
  </si>
  <si>
    <t xml:space="preserve">   Single</t>
  </si>
  <si>
    <t xml:space="preserve">   Family</t>
  </si>
  <si>
    <t>Delta Dental</t>
  </si>
  <si>
    <t xml:space="preserve">   Two Party</t>
  </si>
  <si>
    <t xml:space="preserve">   Three Or More Party</t>
  </si>
  <si>
    <t>Health Insurance</t>
  </si>
  <si>
    <t>Name of Church</t>
  </si>
  <si>
    <t>Town</t>
  </si>
  <si>
    <t>Name of Clergy</t>
  </si>
  <si>
    <t>Date of Diaconal Ordination</t>
  </si>
  <si>
    <t>Date appointed to present position</t>
  </si>
  <si>
    <t>Years in present position</t>
  </si>
  <si>
    <t>Other Compensation</t>
  </si>
  <si>
    <t>(SECA) OFFSET</t>
  </si>
  <si>
    <t>PACKAGE</t>
  </si>
  <si>
    <t>Total Insurance Cost</t>
  </si>
  <si>
    <t>Life Insurance  Cost</t>
  </si>
  <si>
    <t>Health Insurance Cost</t>
  </si>
  <si>
    <t>Dental Insurance Cost</t>
  </si>
  <si>
    <t xml:space="preserve">CASH STIPEND </t>
  </si>
  <si>
    <t xml:space="preserve">PROFESSIONAL </t>
  </si>
  <si>
    <t>EXPENSES</t>
  </si>
  <si>
    <t xml:space="preserve">CONTINUING </t>
  </si>
  <si>
    <t>EDUCATION</t>
  </si>
  <si>
    <t>DEFINITIONS</t>
  </si>
  <si>
    <r>
      <t xml:space="preserve">Pension Base Definitions   </t>
    </r>
    <r>
      <rPr>
        <sz val="12"/>
        <color theme="1"/>
        <rFont val="Arial Narrow"/>
        <family val="2"/>
      </rPr>
      <t>(Source: Church Pension Fund – Active Clergy Group)</t>
    </r>
  </si>
  <si>
    <r>
      <t>Utilities</t>
    </r>
    <r>
      <rPr>
        <sz val="12"/>
        <color theme="1"/>
        <rFont val="Arial Narrow"/>
        <family val="2"/>
      </rPr>
      <t>:  Amounts paid to the clergy or directly to suppliers on behalf of the clergy for utilities (including gas, water, sewer, electric, phone, etc.)</t>
    </r>
  </si>
  <si>
    <r>
      <rPr>
        <b/>
        <sz val="11"/>
        <color theme="1"/>
        <rFont val="Arial Narrow"/>
        <family val="2"/>
      </rPr>
      <t>NOTE:</t>
    </r>
    <r>
      <rPr>
        <sz val="11"/>
        <color theme="1"/>
        <rFont val="Arial Narrow"/>
        <family val="2"/>
      </rPr>
      <t xml:space="preserve"> All items (books, computers, etc.) purchased with these monies </t>
    </r>
    <r>
      <rPr>
        <u/>
        <sz val="11"/>
        <color theme="1"/>
        <rFont val="Arial Narrow"/>
        <family val="2"/>
      </rPr>
      <t>belong to the church.</t>
    </r>
  </si>
  <si>
    <t>Other Compensation              (bonuses, employer 403(b) contributions, etc.)</t>
  </si>
  <si>
    <t>Retired Clergy</t>
  </si>
  <si>
    <t>Number of work units</t>
  </si>
  <si>
    <t>Housing Cost Offset</t>
  </si>
  <si>
    <t>Insurance Cost Offset</t>
  </si>
  <si>
    <t>Insurance Cost  Offset</t>
  </si>
  <si>
    <t>Total Annual Cost of Utilities                                 (if applicable)</t>
  </si>
  <si>
    <t>(Non-retired only)</t>
  </si>
  <si>
    <t>OFFSET</t>
  </si>
  <si>
    <t>WORK UNITs (WU)</t>
  </si>
  <si>
    <t>Negotiated</t>
  </si>
  <si>
    <t>[(A x WU) x 7.65%]</t>
  </si>
  <si>
    <t>PENSION  ASSESSMENT</t>
  </si>
  <si>
    <t>(IF NO RECTORY)</t>
  </si>
  <si>
    <t>INSURANCE</t>
  </si>
  <si>
    <t>COST</t>
  </si>
  <si>
    <t xml:space="preserve">TOTAL </t>
  </si>
  <si>
    <t xml:space="preserve">COMPENSATION </t>
  </si>
  <si>
    <t xml:space="preserve">Active Clergy </t>
  </si>
  <si>
    <t>[(4500/12) x WU]</t>
  </si>
  <si>
    <t>Active Clergy</t>
  </si>
  <si>
    <t>Total Annual Cost of Utilities                      (if applicable)</t>
  </si>
  <si>
    <t>[((A x WU)+B+C) x 18%]</t>
  </si>
  <si>
    <t>(A+B+C+D+E+F+G)</t>
  </si>
  <si>
    <t>(A+B+C+E+F+G)</t>
  </si>
  <si>
    <t xml:space="preserve"> IRS rates; professional journals and books related to work; hospitality and entertainment, vestments and clerical attire, etc.  </t>
  </si>
  <si>
    <t xml:space="preserve">a Roth IRA, for example), however the cleric is responsible for paying all taxes associated with that additional income. </t>
  </si>
  <si>
    <r>
      <rPr>
        <b/>
        <sz val="11"/>
        <color theme="1"/>
        <rFont val="Arial Narrow"/>
        <family val="2"/>
      </rPr>
      <t>DIRECTIONS: Fill in the values in the column that best describes the clergy's position.  The values will be automatically calculated in the corresponding row in the second chart</t>
    </r>
    <r>
      <rPr>
        <sz val="11"/>
        <color theme="1"/>
        <rFont val="Arial Narrow"/>
        <family val="2"/>
      </rPr>
      <t>.</t>
    </r>
  </si>
  <si>
    <r>
      <rPr>
        <b/>
        <sz val="11"/>
        <color theme="1"/>
        <rFont val="Arial Narrow"/>
        <family val="2"/>
      </rPr>
      <t>DIRECTIONS: Fill in the values in the column that best describes the Cleric's position.  The values will be automatically calculated in the corresponding row in the second chart</t>
    </r>
    <r>
      <rPr>
        <sz val="11"/>
        <color theme="1"/>
        <rFont val="Arial Narrow"/>
        <family val="2"/>
      </rPr>
      <t>.</t>
    </r>
  </si>
  <si>
    <t>EPISCOPAL DIOCESE OF NEW JERSEY LIFE, DENTAL AND HEALTH PLANS</t>
  </si>
  <si>
    <t>Instructions:</t>
  </si>
  <si>
    <t>calculate the TOTAL cost of insurance.  This figure will be used in final compensation calculation.</t>
  </si>
  <si>
    <t xml:space="preserve">   Two Adults</t>
  </si>
  <si>
    <t xml:space="preserve">   Parent/Child(ren)</t>
  </si>
  <si>
    <t>G*</t>
  </si>
  <si>
    <t>or RSVP (Retirement Savings Program).</t>
  </si>
  <si>
    <t>Clergy are considered employees for Federal Income Tax purposes, but as self-employed for Social Security purposes.</t>
  </si>
  <si>
    <t>PART TIME</t>
  </si>
  <si>
    <t xml:space="preserve">    help offset that coverage.</t>
  </si>
  <si>
    <r>
      <t>Cash Stipend</t>
    </r>
    <r>
      <rPr>
        <sz val="12"/>
        <color theme="1"/>
        <rFont val="Arial Narrow"/>
        <family val="2"/>
      </rPr>
      <t xml:space="preserve">: yearly salary, bonuses, one-time cash payments, tuition paid for dependents, &amp; any salary reduction used to fund an annuity, TSA (tax sheltered annuities), 403(b) plans, </t>
    </r>
  </si>
  <si>
    <t>a 1/4 time position is equal to 3 work units.</t>
  </si>
  <si>
    <r>
      <t xml:space="preserve">Assumptions:  </t>
    </r>
    <r>
      <rPr>
        <sz val="12"/>
        <color theme="1"/>
        <rFont val="Arial Narrow"/>
        <family val="2"/>
      </rPr>
      <t xml:space="preserve">Sample calculations based on PART TIME EMPLOYMENT and the following: </t>
    </r>
  </si>
  <si>
    <r>
      <rPr>
        <b/>
        <sz val="12"/>
        <color theme="1"/>
        <rFont val="Arial Narrow"/>
        <family val="2"/>
      </rPr>
      <t xml:space="preserve">“Work Unit” (WU): </t>
    </r>
    <r>
      <rPr>
        <sz val="12"/>
        <color theme="1"/>
        <rFont val="Arial Narrow"/>
        <family val="2"/>
      </rPr>
      <t xml:space="preserve">A block of time noted as morning, afternoon, evening - usually 2½ to 4 hours in length.  A 3/4 time position is equal to 9 work units, a 1/2 time position is equal to 6 work units, </t>
    </r>
  </si>
  <si>
    <r>
      <t>Continuing Education</t>
    </r>
    <r>
      <rPr>
        <sz val="12"/>
        <color theme="1"/>
        <rFont val="Arial Narrow"/>
        <family val="2"/>
      </rPr>
      <t>:  This minimum amount may be applied to fees for work related workshops, seminars, classes and courses to maintain and improve work related skills.</t>
    </r>
  </si>
  <si>
    <r>
      <t xml:space="preserve">NOTE B: </t>
    </r>
    <r>
      <rPr>
        <sz val="12"/>
        <color theme="1"/>
        <rFont val="Arial Narrow"/>
        <family val="2"/>
      </rPr>
      <t>Churches are encouraged to consider having a Life Insurance policy for the cleric payable TO THE CHURCH in case of his/her unexpected death to cover loss of income during that time.</t>
    </r>
  </si>
  <si>
    <r>
      <rPr>
        <i/>
        <sz val="11.5"/>
        <color theme="1"/>
        <rFont val="Arial Narrow"/>
        <family val="2"/>
      </rPr>
      <t>Social Security</t>
    </r>
    <r>
      <rPr>
        <sz val="11.5"/>
        <color theme="1"/>
        <rFont val="Arial Narrow"/>
        <family val="2"/>
      </rPr>
      <t xml:space="preserve">: Any payments given to offset the cost for self employment taxes in accordance with Self-Employment Contributions Act (SECA) tax, which is the self-employed version of the FICA tax employees pay. </t>
    </r>
  </si>
  <si>
    <t xml:space="preserve">MINIMUM </t>
  </si>
  <si>
    <t>x YCS</t>
  </si>
  <si>
    <r>
      <rPr>
        <b/>
        <sz val="12"/>
        <color theme="1"/>
        <rFont val="Arial Narrow"/>
        <family val="2"/>
      </rPr>
      <t xml:space="preserve">Active clergy: </t>
    </r>
    <r>
      <rPr>
        <sz val="12"/>
        <color theme="1"/>
        <rFont val="Arial Narrow"/>
        <family val="2"/>
      </rPr>
      <t>Under age 72 and not claiming retirement benefits from the Church Pension Fund. Active cleric is entitled to have a Pension Assessment paid by the church he/she works for.</t>
    </r>
  </si>
  <si>
    <t xml:space="preserve">and should be offered to clergy at the time of employment.  Payment of LTD Insurance is a negotiated issue. Workers’ Compensation Premiums are based on a total employed.  </t>
  </si>
  <si>
    <r>
      <t>Insurance Premiums</t>
    </r>
    <r>
      <rPr>
        <sz val="12"/>
        <color theme="1"/>
        <rFont val="Arial Narrow"/>
        <family val="2"/>
      </rPr>
      <t>:  Group Health Insurance Rate (Medical, Dental, Life insurance). Short-term disability is provided and paid by the Church Pension Fund.  Long term insurance is available</t>
    </r>
  </si>
  <si>
    <t xml:space="preserve">HOUSING </t>
  </si>
  <si>
    <t xml:space="preserve">COST </t>
  </si>
  <si>
    <t>GREATER value used in calculations</t>
  </si>
  <si>
    <t xml:space="preserve">    [(({A x WU} + B + C + Utilities) x 1.3) x 18%]</t>
  </si>
  <si>
    <t xml:space="preserve">Contributions Act </t>
  </si>
  <si>
    <t xml:space="preserve">Self-Employment </t>
  </si>
  <si>
    <t>Active Clergy Pension Calc RECTORY Provided</t>
  </si>
  <si>
    <t xml:space="preserve">    SECA offset calculation, but the Fair Rental Value of the church provided housing and the  cost of utilities is used. [({A x WU} + FRV + Utilities) x 7.65%]</t>
  </si>
  <si>
    <t>The SCCC will enforce using this calculation through 20 YCS in order to allow clergy the option of various opportunities toward the end of their careers, though it can be used for the clergy person's entire career.</t>
  </si>
  <si>
    <t xml:space="preserve">MINIMUM PER </t>
  </si>
  <si>
    <t>Total compensation includes any housing (e.g. rectory) and/or utilities paid for by the church. For all rules regarding retirement compensation, please go to www.cpg.org</t>
  </si>
  <si>
    <r>
      <t>Cash Stipend Minimum</t>
    </r>
    <r>
      <rPr>
        <sz val="12"/>
        <color theme="1"/>
        <rFont val="Arial Narrow"/>
        <family val="2"/>
      </rPr>
      <t>: Amount is recommended by The Standing Commission on Clerical Compensation.  It is 1/12 of the range of minimum salaries of the various clergy position categories.</t>
    </r>
  </si>
  <si>
    <r>
      <t>Professional Expenses</t>
    </r>
    <r>
      <rPr>
        <sz val="12"/>
        <color theme="1"/>
        <rFont val="Arial Narrow"/>
        <family val="2"/>
      </rPr>
      <t>:  This minimum includes reimbursement for travel expenses for work related activities, functions, seminars, etc. to maintain or improve work related skills; car mileage at</t>
    </r>
    <r>
      <rPr>
        <b/>
        <sz val="12"/>
        <color theme="1"/>
        <rFont val="Arial Narrow"/>
        <family val="2"/>
      </rPr>
      <t/>
    </r>
  </si>
  <si>
    <t>If the clergy person chooses to "opt-out" of Social Security, the congregation is still obligated to pay its full portion of the SECA Offset, and clergy person takes responsibility for the tax liability.</t>
  </si>
  <si>
    <t>Other Compensation (bonuses, employer 403(b) contributions, etc.)</t>
  </si>
  <si>
    <t>Active Clergy Pension Calculation                           RECTORY Provided</t>
  </si>
  <si>
    <r>
      <rPr>
        <b/>
        <sz val="11"/>
        <color theme="1"/>
        <rFont val="Arial Narrow"/>
        <family val="2"/>
      </rPr>
      <t xml:space="preserve">NOTE: </t>
    </r>
    <r>
      <rPr>
        <sz val="11"/>
        <color theme="1"/>
        <rFont val="Arial Narrow"/>
        <family val="2"/>
      </rPr>
      <t>If clergy is receiving more than the COLA increase, include that percentage in the COLA line (e.g. 2.5 or 3). If increase is NOT based on a percentage, include increase in Cash Stipend line.</t>
    </r>
  </si>
  <si>
    <t>Housing Subsidy if house is provided rent-free: For pension purposes, the housing Subsidy will be assumed at 30% of the total cash stipend, Social Security and utilities.</t>
  </si>
  <si>
    <t>Housing Subsidy if both housing meals are provided free of charge then Housing Subsidy will be assumed at 40% of the cash stipend, Social Security and utilities.</t>
  </si>
  <si>
    <t xml:space="preserve">Housing Subsidy if house is provided rent free and in addition the priest also receives a cash housing Subsidy:  For pension purpose, the housing Subsidy will then be assumed at 30% </t>
  </si>
  <si>
    <t xml:space="preserve">of total of cash stipend, Social Security &amp; utilities, plus the cash house Subsidy. </t>
  </si>
  <si>
    <r>
      <t xml:space="preserve">Pension Assessment: </t>
    </r>
    <r>
      <rPr>
        <sz val="12"/>
        <color theme="1"/>
        <rFont val="Arial Narrow"/>
        <family val="2"/>
      </rPr>
      <t>18% of Pension Base (salary, housing subsidy, Social Security Offset)</t>
    </r>
  </si>
  <si>
    <r>
      <t>Pension Base:</t>
    </r>
    <r>
      <rPr>
        <sz val="12"/>
        <color theme="1"/>
        <rFont val="Arial Narrow"/>
        <family val="2"/>
      </rPr>
      <t xml:space="preserve"> The total of Cash Stipend, Social Security, Utilities, and Housing Subsidy. (See Pension Base Definitions for further clarification.)</t>
    </r>
  </si>
  <si>
    <t>Fair Value of Rectory                     (if applicable)</t>
  </si>
  <si>
    <t>Questions:</t>
  </si>
  <si>
    <t xml:space="preserve">Is the cleric and her/his family insured by the church? </t>
  </si>
  <si>
    <t>If not, please explain:</t>
  </si>
  <si>
    <t>Name of person completing form</t>
  </si>
  <si>
    <t>Title</t>
  </si>
  <si>
    <t>Telephone Number</t>
  </si>
  <si>
    <t>Email Address</t>
  </si>
  <si>
    <t>CS values from 1.00-10.00 have an increase of 2.5% per year; CS values from 10.01 - 20.00 have an increase of 2% per year. Merit increases above 20 years are not mandatory, but are encouraged.</t>
  </si>
  <si>
    <t xml:space="preserve">CS merit increase is only enforced to 20 years in order to allow clergy a variety of opportunities toward the end of their careers. </t>
  </si>
  <si>
    <t xml:space="preserve">This calculation can still be used for establishing a work experience minimum beyond 20 CS years. </t>
  </si>
  <si>
    <r>
      <t xml:space="preserve">For the purposes of this report, </t>
    </r>
    <r>
      <rPr>
        <b/>
        <sz val="12"/>
        <color theme="1"/>
        <rFont val="Arial Narrow"/>
        <family val="2"/>
      </rPr>
      <t>DO NOT</t>
    </r>
    <r>
      <rPr>
        <sz val="12"/>
        <color theme="1"/>
        <rFont val="Arial Narrow"/>
        <family val="2"/>
      </rPr>
      <t xml:space="preserve"> change cash stipend and housing equity or subsidy allocation based on W-2 information reported to the IRS. </t>
    </r>
  </si>
  <si>
    <t>If Retired Clergy has to pay for additional insurance coverage above retirement benefits, the church should help offset that cost.</t>
  </si>
  <si>
    <t>Churches are encouraged to ensure that the cleric has adequate Medical/Dental/Life Insurance.  If Active Clergy has coverage offered by a spouse or partner, the church should</t>
  </si>
  <si>
    <t>If the cleric is living in church provided housing, any housing equity amount and the cost of utilities (if paid by the church) must be included in the Pension Assessment calculation.</t>
  </si>
  <si>
    <t xml:space="preserve">If a cleric is living in church provided housing and a housing equity amount is paid into a tax deferred account on behalf of the cleric (such as a 403(b)), that amount is NOT included in the </t>
  </si>
  <si>
    <t>If a housing Subsidy is provided directly to the cleric, those amount must be added to Cash Stipend to calculate the SECA offset. [({A x WU} + B) x 7.65%]</t>
  </si>
  <si>
    <r>
      <rPr>
        <sz val="12"/>
        <color theme="1"/>
        <rFont val="Arial Narrow"/>
        <family val="2"/>
      </rPr>
      <t xml:space="preserve">Cash Stipend is the </t>
    </r>
    <r>
      <rPr>
        <b/>
        <sz val="12"/>
        <color theme="1"/>
        <rFont val="Arial Narrow"/>
        <family val="2"/>
      </rPr>
      <t>minimum</t>
    </r>
    <r>
      <rPr>
        <sz val="12"/>
        <color theme="1"/>
        <rFont val="Arial Narrow"/>
        <family val="2"/>
      </rPr>
      <t xml:space="preserve"> required by the Diocesan Convention. The cleric &amp; church are encouraged to negotiate compensation based on experience &amp; job responsibilities. </t>
    </r>
  </si>
  <si>
    <r>
      <rPr>
        <b/>
        <sz val="12"/>
        <color theme="1"/>
        <rFont val="Arial Narrow"/>
        <family val="2"/>
      </rPr>
      <t xml:space="preserve">Bold </t>
    </r>
    <r>
      <rPr>
        <sz val="12"/>
        <color theme="1"/>
        <rFont val="Arial Narrow"/>
        <family val="2"/>
      </rPr>
      <t>values established by Diocesan Convention and cannot be decreased.  All other numbers may vary due to negotiation, evaluation, usage or rates.</t>
    </r>
  </si>
  <si>
    <t>Cleric 72 and older have no limit on income and still receive their full Pension benefits.</t>
  </si>
  <si>
    <r>
      <rPr>
        <b/>
        <sz val="12"/>
        <color theme="1"/>
        <rFont val="Arial Narrow"/>
        <family val="2"/>
      </rPr>
      <t xml:space="preserve">Retired clergy: </t>
    </r>
    <r>
      <rPr>
        <sz val="12"/>
        <color theme="1"/>
        <rFont val="Arial Narrow"/>
        <family val="2"/>
      </rPr>
      <t xml:space="preserve"> Receiving retirement benefits from the Church Pension Fund.  Clerics under age 72 are allowed to make up to $37,200 total compensation a year and still receive full Pension benefits.  </t>
    </r>
  </si>
  <si>
    <r>
      <t xml:space="preserve">Fill in the amount of the Life, Dental and Health Insurance </t>
    </r>
    <r>
      <rPr>
        <b/>
        <sz val="12"/>
        <color indexed="8"/>
        <rFont val="Arial"/>
        <family val="2"/>
      </rPr>
      <t>ANNUAL</t>
    </r>
    <r>
      <rPr>
        <sz val="12"/>
        <color indexed="8"/>
        <rFont val="Arial"/>
        <family val="2"/>
      </rPr>
      <t xml:space="preserve"> rates in the corresponding boxes on the right to </t>
    </r>
  </si>
  <si>
    <r>
      <rPr>
        <b/>
        <sz val="12"/>
        <color theme="1"/>
        <rFont val="Arial Narrow"/>
        <family val="2"/>
      </rPr>
      <t>*</t>
    </r>
    <r>
      <rPr>
        <sz val="12"/>
        <color theme="1"/>
        <rFont val="Arial Narrow"/>
        <family val="2"/>
      </rPr>
      <t xml:space="preserve"> AMOUNTS NOT REGULATED BY THE STANDING COMMISSION ON CLERICAL COMPENSATION. INSURANCE IS INCLUDED IN COMPLETE COMPENSATION PACKAGE</t>
    </r>
  </si>
  <si>
    <r>
      <rPr>
        <b/>
        <sz val="11"/>
        <color indexed="8"/>
        <rFont val="Arial Narrow"/>
        <family val="2"/>
      </rPr>
      <t>Credited Service (CS)</t>
    </r>
    <r>
      <rPr>
        <sz val="11"/>
        <color indexed="8"/>
        <rFont val="Arial Narrow"/>
        <family val="2"/>
      </rPr>
      <t xml:space="preserve">: Provided by Church Pension Fund on the </t>
    </r>
    <r>
      <rPr>
        <b/>
        <i/>
        <sz val="11"/>
        <color indexed="8"/>
        <rFont val="Arial Narrow"/>
        <family val="2"/>
      </rPr>
      <t>NEW ANNUAL STATEMENT</t>
    </r>
    <r>
      <rPr>
        <sz val="11"/>
        <color indexed="8"/>
        <rFont val="Arial Narrow"/>
        <family val="2"/>
      </rPr>
      <t>.  This calculation offers clergy and congregations a metric for the minimum cash stipend based on experience.</t>
    </r>
  </si>
  <si>
    <t>Congregations are required to pay 100% of the premium for any plan up to the cost of this plan for all</t>
  </si>
  <si>
    <t>clergy and lay employees who work at least 1,500 hours per year.</t>
  </si>
  <si>
    <t xml:space="preserve">Anthem BCBS CDHP 20/HSA or CIGNA CDHP 20/HSA </t>
  </si>
  <si>
    <t>**</t>
  </si>
  <si>
    <t>The CDHP 20/HSA is a high-deductible/health savings account plan. If any clergy or lay employee elects to</t>
  </si>
  <si>
    <t xml:space="preserve">participate in a high deductible health plan option, and the congregation elects to make acontribution to a </t>
  </si>
  <si>
    <t xml:space="preserve">health savings account of that clergy or lay employee, then parity applies, and the congregationmust make an </t>
  </si>
  <si>
    <t>equivalent contribution to a health savings account for any other clergy or lay employee who participates in a high deductible plan.</t>
  </si>
  <si>
    <t>Anthem BCBS Bluecard or CIGNA MSP PPO 100 - a Medicare Secondary Payer Plan</t>
  </si>
  <si>
    <t>***</t>
  </si>
  <si>
    <t>Anthem BCBS Bluecard or CIGNA MSP plans are Medicare Secondary Payer Small Employer</t>
  </si>
  <si>
    <t>Exception Plans. These plans allow Medicare Part A to be the primary insurance for</t>
  </si>
  <si>
    <t>Anthem BCBS Bluecard or CIGNA MSP PPO 90 - a Medicare Secondary Payer Plan</t>
  </si>
  <si>
    <t>hospitalization for anyone who is over age 65 and still employed.</t>
  </si>
  <si>
    <t>Cash Stipend per work unit            (Diocesan minimum $3,025)</t>
  </si>
  <si>
    <t>Fair Value of Rectory                                (if applicable)</t>
  </si>
  <si>
    <t>[(1075/12) x WU]</t>
  </si>
  <si>
    <r>
      <t>Housing Equity</t>
    </r>
    <r>
      <rPr>
        <sz val="12"/>
        <color theme="1"/>
        <rFont val="Arial Narrow"/>
        <family val="2"/>
      </rPr>
      <t xml:space="preserve">: This minimum annual amount is designated at $2,500 allocated when Rectory is provided. That money may be paid into a tax sheltered annuity or directly to the cleric (to put into </t>
    </r>
  </si>
  <si>
    <r>
      <rPr>
        <b/>
        <sz val="12"/>
        <color theme="1"/>
        <rFont val="Arial Narrow"/>
        <family val="2"/>
      </rPr>
      <t>NOTE A</t>
    </r>
    <r>
      <rPr>
        <sz val="12"/>
        <color theme="1"/>
        <rFont val="Arial Narrow"/>
        <family val="2"/>
      </rPr>
      <t>: While Housing Subsidy and Health Insurance  are not required, it is recommended that clergy and congregations use prorated full-time minimums as a basis for those negotiations.</t>
    </r>
  </si>
  <si>
    <t>Housing Subsidy paid to the clergy: $18,000 with no rectory provided</t>
  </si>
  <si>
    <t>2021 MONTHLY RATES</t>
  </si>
  <si>
    <t>2021 ANNUAL RATES</t>
  </si>
  <si>
    <r>
      <t xml:space="preserve">ANTHEM BCBS Bluecard PPO 100 or CIGNA PPO 100  - </t>
    </r>
    <r>
      <rPr>
        <b/>
        <sz val="12"/>
        <color rgb="FFFF0000"/>
        <rFont val="Arial"/>
        <family val="2"/>
      </rPr>
      <t>2021 DIOCESAN BASE PLAN</t>
    </r>
  </si>
  <si>
    <t>ANTHEM BCBS Bluecard PPO 90 or CIGNA PPO 90</t>
  </si>
  <si>
    <t>PART TIME CLERGY COMPENSATION PROJECTION FOR 2022</t>
  </si>
  <si>
    <t>2022 Cash Stipend               (COLA INCREASE)</t>
  </si>
  <si>
    <t>2022  Base Stipend                  (as of Jan 2022)</t>
  </si>
  <si>
    <t>PART TIME CLERGY COMPENSATION REPORT FOR 2021</t>
  </si>
  <si>
    <t>2021 Cash Stipend  per work unit  (Diocesan Minimum $3,025)</t>
  </si>
  <si>
    <t>Credited Service                    2022 MINIMUM</t>
  </si>
  <si>
    <t>COLA increase for 2022 Diocesan Minimum 4.6%</t>
  </si>
  <si>
    <t>2022 MONTHLY RATES</t>
  </si>
  <si>
    <t>2022 ANNUAL RATES</t>
  </si>
  <si>
    <t>RENEWAL PREMIUM RATES FOR 2021 &amp; 2022</t>
  </si>
  <si>
    <t>Diocese of New Jersey Minimum Clergy Salary Schedule for January 2022 - December 2022</t>
  </si>
  <si>
    <t>UPON COMPLETION, PLEASE SEND REPORT TO SCCC@DIOCESEOFNJ.ORG BY MARCH 2, 2022.</t>
  </si>
  <si>
    <r>
      <t xml:space="preserve">ENTER IN BOX </t>
    </r>
    <r>
      <rPr>
        <b/>
        <u/>
        <sz val="12"/>
        <color indexed="8"/>
        <rFont val="Arial Narrow"/>
        <family val="2"/>
      </rPr>
      <t>CREDITED SERVICE</t>
    </r>
    <r>
      <rPr>
        <b/>
        <sz val="12"/>
        <color indexed="8"/>
        <rFont val="Arial Narrow"/>
        <family val="2"/>
      </rPr>
      <t xml:space="preserve"> (CS) YEARS from Church Pension Fund ANNUAL STATEMENT </t>
    </r>
    <r>
      <rPr>
        <b/>
        <u/>
        <sz val="12"/>
        <color indexed="8"/>
        <rFont val="Arial Narrow"/>
        <family val="2"/>
      </rPr>
      <t>as of January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</si>
</sst>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3" formatCode="_(* #,##0.00_);_(* \(#,##0.00\);_(* &quot;-&quot;??_);_(@_)"/>
    <numFmt numFmtId="164" formatCode="#,##0.0_);\(#,##0.0\)"/>
    <numFmt numFmtId="165" formatCode="0.0%"/>
  </numFmts>
  <fonts count="32" x14ac:knownFonts="1">
    <font>
      <sz val="11"/>
      <color theme="1"/>
      <name val="Calibri"/>
      <family val="2"/>
      <scheme val="minor"/>
    </font>
    <font>
      <b/>
      <sz val="11"/>
      <color theme="1"/>
      <name val="Arial Narrow"/>
      <family val="2"/>
    </font>
    <font>
      <sz val="11"/>
      <color theme="1"/>
      <name val="Arial Narrow"/>
      <family val="2"/>
    </font>
    <font>
      <sz val="12"/>
      <color theme="1"/>
      <name val="Arial Narrow"/>
      <family val="2"/>
    </font>
    <font>
      <b/>
      <sz val="14"/>
      <color theme="1"/>
      <name val="Calibri"/>
      <family val="2"/>
      <scheme val="minor"/>
    </font>
    <font>
      <b/>
      <sz val="10"/>
      <color theme="1"/>
      <name val="Arial Narrow"/>
      <family val="2"/>
    </font>
    <font>
      <sz val="12"/>
      <color theme="1"/>
      <name val="Times New Roman"/>
      <family val="1"/>
    </font>
    <font>
      <b/>
      <sz val="12"/>
      <color theme="1"/>
      <name val="Arial"/>
      <family val="2"/>
    </font>
    <font>
      <b/>
      <sz val="11"/>
      <color theme="1"/>
      <name val="Arial"/>
      <family val="2"/>
    </font>
    <font>
      <sz val="12"/>
      <color theme="1"/>
      <name val="Arial"/>
      <family val="2"/>
    </font>
    <font>
      <b/>
      <sz val="14"/>
      <color theme="1"/>
      <name val="Arial"/>
      <family val="2"/>
    </font>
    <font>
      <b/>
      <sz val="12"/>
      <color theme="1"/>
      <name val="Arial Narrow"/>
      <family val="2"/>
    </font>
    <font>
      <i/>
      <sz val="12"/>
      <color theme="1"/>
      <name val="Arial Narrow"/>
      <family val="2"/>
    </font>
    <font>
      <u/>
      <sz val="11"/>
      <color theme="1"/>
      <name val="Arial Narrow"/>
      <family val="2"/>
    </font>
    <font>
      <sz val="9"/>
      <color indexed="81"/>
      <name val="Tahoma"/>
      <family val="2"/>
    </font>
    <font>
      <b/>
      <sz val="9"/>
      <color indexed="81"/>
      <name val="Tahoma"/>
      <family val="2"/>
    </font>
    <font>
      <sz val="10.5"/>
      <color theme="1"/>
      <name val="Arial Narrow"/>
      <family val="2"/>
    </font>
    <font>
      <b/>
      <sz val="12"/>
      <color theme="1"/>
      <name val="Calibri"/>
      <family val="2"/>
      <scheme val="minor"/>
    </font>
    <font>
      <sz val="12"/>
      <color theme="1"/>
      <name val="Symbol"/>
      <family val="1"/>
      <charset val="2"/>
    </font>
    <font>
      <u/>
      <sz val="12"/>
      <color theme="1"/>
      <name val="Arial Narrow"/>
      <family val="2"/>
    </font>
    <font>
      <sz val="11.5"/>
      <color theme="1"/>
      <name val="Arial Narrow"/>
      <family val="2"/>
    </font>
    <font>
      <i/>
      <sz val="11.5"/>
      <color theme="1"/>
      <name val="Arial Narrow"/>
      <family val="2"/>
    </font>
    <font>
      <b/>
      <sz val="11"/>
      <color theme="1"/>
      <name val="Calibri"/>
      <family val="2"/>
      <scheme val="minor"/>
    </font>
    <font>
      <sz val="11"/>
      <color indexed="8"/>
      <name val="Arial Narrow"/>
      <family val="2"/>
    </font>
    <font>
      <b/>
      <sz val="11"/>
      <color indexed="8"/>
      <name val="Arial Narrow"/>
      <family val="2"/>
    </font>
    <font>
      <b/>
      <sz val="12"/>
      <color rgb="FFFF0000"/>
      <name val="Calibri"/>
      <family val="2"/>
      <scheme val="minor"/>
    </font>
    <font>
      <b/>
      <sz val="12"/>
      <color indexed="8"/>
      <name val="Arial"/>
      <family val="2"/>
    </font>
    <font>
      <sz val="12"/>
      <color indexed="8"/>
      <name val="Arial"/>
      <family val="2"/>
    </font>
    <font>
      <b/>
      <i/>
      <sz val="11"/>
      <color indexed="8"/>
      <name val="Arial Narrow"/>
      <family val="2"/>
    </font>
    <font>
      <b/>
      <sz val="12"/>
      <color rgb="FFFF0000"/>
      <name val="Arial"/>
      <family val="2"/>
    </font>
    <font>
      <b/>
      <u/>
      <sz val="12"/>
      <color indexed="8"/>
      <name val="Arial Narrow"/>
      <family val="2"/>
    </font>
    <font>
      <b/>
      <sz val="12"/>
      <color indexed="8"/>
      <name val="Arial Narrow"/>
      <family val="2"/>
    </font>
  </fonts>
  <fills count="13">
    <fill>
      <patternFill patternType="none"/>
    </fill>
    <fill>
      <patternFill patternType="gray125"/>
    </fill>
    <fill>
      <patternFill patternType="solid">
        <fgColor rgb="FFFFFFFF"/>
        <bgColor indexed="64"/>
      </patternFill>
    </fill>
    <fill>
      <patternFill patternType="solid">
        <fgColor rgb="FFFFFFDD"/>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499984740745262"/>
        <bgColor indexed="64"/>
      </patternFill>
    </fill>
    <fill>
      <patternFill patternType="solid">
        <fgColor rgb="FFFFFFCC"/>
        <bgColor indexed="64"/>
      </patternFill>
    </fill>
    <fill>
      <patternFill patternType="solid">
        <fgColor rgb="FFFFFF00"/>
        <bgColor indexed="64"/>
      </patternFill>
    </fill>
  </fills>
  <borders count="60">
    <border>
      <left/>
      <right/>
      <top/>
      <bottom/>
      <diagonal/>
    </border>
    <border>
      <left/>
      <right style="medium">
        <color rgb="FF000000"/>
      </right>
      <top/>
      <bottom/>
      <diagonal/>
    </border>
    <border>
      <left style="thin">
        <color indexed="64"/>
      </left>
      <right/>
      <top style="thin">
        <color indexed="64"/>
      </top>
      <bottom style="thin">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indexed="64"/>
      </top>
      <bottom style="medium">
        <color indexed="64"/>
      </bottom>
      <diagonal/>
    </border>
    <border>
      <left/>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style="medium">
        <color rgb="FF000000"/>
      </top>
      <bottom/>
      <diagonal/>
    </border>
    <border>
      <left/>
      <right/>
      <top style="medium">
        <color rgb="FF000000"/>
      </top>
      <bottom style="medium">
        <color indexed="64"/>
      </bottom>
      <diagonal/>
    </border>
    <border>
      <left style="medium">
        <color rgb="FFC00000"/>
      </left>
      <right style="medium">
        <color rgb="FFC00000"/>
      </right>
      <top/>
      <bottom/>
      <diagonal/>
    </border>
    <border>
      <left style="medium">
        <color rgb="FFC00000"/>
      </left>
      <right style="medium">
        <color rgb="FFC00000"/>
      </right>
      <top style="medium">
        <color rgb="FF000000"/>
      </top>
      <bottom/>
      <diagonal/>
    </border>
    <border>
      <left style="medium">
        <color rgb="FFC00000"/>
      </left>
      <right style="medium">
        <color rgb="FFC00000"/>
      </right>
      <top style="medium">
        <color rgb="FF000000"/>
      </top>
      <bottom style="medium">
        <color rgb="FFC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rgb="FFC00000"/>
      </left>
      <right style="thin">
        <color indexed="64"/>
      </right>
      <top style="medium">
        <color rgb="FFC00000"/>
      </top>
      <bottom/>
      <diagonal/>
    </border>
    <border>
      <left style="thin">
        <color indexed="64"/>
      </left>
      <right style="medium">
        <color rgb="FFC00000"/>
      </right>
      <top style="medium">
        <color rgb="FFC00000"/>
      </top>
      <bottom/>
      <diagonal/>
    </border>
    <border>
      <left style="medium">
        <color rgb="FFC00000"/>
      </left>
      <right style="thin">
        <color indexed="64"/>
      </right>
      <top style="medium">
        <color indexed="64"/>
      </top>
      <bottom style="thin">
        <color indexed="64"/>
      </bottom>
      <diagonal/>
    </border>
    <border>
      <left style="thin">
        <color indexed="64"/>
      </left>
      <right style="medium">
        <color rgb="FFC00000"/>
      </right>
      <top style="medium">
        <color indexed="64"/>
      </top>
      <bottom style="thin">
        <color indexed="64"/>
      </bottom>
      <diagonal/>
    </border>
    <border>
      <left style="medium">
        <color rgb="FFC00000"/>
      </left>
      <right style="thin">
        <color indexed="64"/>
      </right>
      <top style="thin">
        <color indexed="64"/>
      </top>
      <bottom style="medium">
        <color indexed="64"/>
      </bottom>
      <diagonal/>
    </border>
    <border>
      <left style="thin">
        <color indexed="64"/>
      </left>
      <right style="medium">
        <color rgb="FFC00000"/>
      </right>
      <top style="thin">
        <color indexed="64"/>
      </top>
      <bottom style="medium">
        <color indexed="64"/>
      </bottom>
      <diagonal/>
    </border>
    <border>
      <left style="medium">
        <color rgb="FFC00000"/>
      </left>
      <right style="thin">
        <color indexed="64"/>
      </right>
      <top style="thin">
        <color indexed="64"/>
      </top>
      <bottom style="medium">
        <color rgb="FFC00000"/>
      </bottom>
      <diagonal/>
    </border>
    <border>
      <left/>
      <right/>
      <top/>
      <bottom style="medium">
        <color rgb="FFC00000"/>
      </bottom>
      <diagonal/>
    </border>
    <border>
      <left/>
      <right style="medium">
        <color rgb="FF000000"/>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style="medium">
        <color rgb="FFC00000"/>
      </right>
      <top style="medium">
        <color rgb="FF000000"/>
      </top>
      <bottom/>
      <diagonal/>
    </border>
    <border>
      <left style="medium">
        <color rgb="FFC00000"/>
      </left>
      <right style="medium">
        <color rgb="FFC00000"/>
      </right>
      <top style="medium">
        <color rgb="FFC00000"/>
      </top>
      <bottom/>
      <diagonal/>
    </border>
  </borders>
  <cellStyleXfs count="1">
    <xf numFmtId="0" fontId="0" fillId="0" borderId="0"/>
  </cellStyleXfs>
  <cellXfs count="169">
    <xf numFmtId="0" fontId="0" fillId="0" borderId="0" xfId="0"/>
    <xf numFmtId="0" fontId="2" fillId="2" borderId="1" xfId="0" applyFont="1" applyFill="1" applyBorder="1" applyAlignment="1">
      <alignment horizontal="center" wrapText="1"/>
    </xf>
    <xf numFmtId="0" fontId="0" fillId="0" borderId="0" xfId="0" applyBorder="1" applyAlignment="1">
      <alignment horizontal="center" vertical="center" wrapText="1"/>
    </xf>
    <xf numFmtId="0" fontId="2" fillId="0" borderId="2" xfId="0" applyFont="1" applyBorder="1" applyAlignment="1">
      <alignment horizontal="center" vertical="center" wrapText="1"/>
    </xf>
    <xf numFmtId="0" fontId="0" fillId="0" borderId="0" xfId="0" applyBorder="1"/>
    <xf numFmtId="0" fontId="2" fillId="0" borderId="2" xfId="0" applyFont="1" applyBorder="1" applyAlignment="1">
      <alignment horizontal="center" vertical="center"/>
    </xf>
    <xf numFmtId="0" fontId="2" fillId="2" borderId="6" xfId="0" applyFont="1" applyFill="1" applyBorder="1" applyAlignment="1">
      <alignment horizontal="center"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6" fillId="0" borderId="0" xfId="0" applyFont="1"/>
    <xf numFmtId="0" fontId="8" fillId="0" borderId="8" xfId="0" applyFont="1" applyBorder="1" applyAlignment="1">
      <alignment horizontal="center"/>
    </xf>
    <xf numFmtId="0" fontId="9" fillId="0" borderId="7" xfId="0" applyFont="1" applyBorder="1" applyAlignment="1">
      <alignment vertical="top" wrapText="1"/>
    </xf>
    <xf numFmtId="8" fontId="9" fillId="0" borderId="4" xfId="0" applyNumberFormat="1" applyFont="1" applyBorder="1" applyAlignment="1">
      <alignment horizontal="right" vertical="top" wrapText="1"/>
    </xf>
    <xf numFmtId="0" fontId="8" fillId="0" borderId="8" xfId="0" applyFont="1" applyBorder="1" applyAlignment="1">
      <alignment horizontal="center" wrapText="1"/>
    </xf>
    <xf numFmtId="0" fontId="8" fillId="0" borderId="8" xfId="0" applyFont="1" applyFill="1" applyBorder="1" applyAlignment="1">
      <alignment horizontal="center" wrapText="1"/>
    </xf>
    <xf numFmtId="39" fontId="0" fillId="0" borderId="6" xfId="0" applyNumberFormat="1" applyBorder="1"/>
    <xf numFmtId="39" fontId="0" fillId="0" borderId="7" xfId="0" applyNumberFormat="1" applyBorder="1"/>
    <xf numFmtId="0" fontId="0" fillId="0" borderId="0" xfId="0" applyAlignment="1"/>
    <xf numFmtId="8" fontId="9" fillId="3" borderId="11" xfId="0" applyNumberFormat="1" applyFont="1" applyFill="1" applyBorder="1" applyAlignment="1">
      <alignment horizontal="right" vertical="top" wrapText="1"/>
    </xf>
    <xf numFmtId="40" fontId="9" fillId="3" borderId="0" xfId="0" applyNumberFormat="1" applyFont="1" applyFill="1" applyBorder="1" applyAlignment="1">
      <alignment horizontal="right" vertical="top" wrapText="1"/>
    </xf>
    <xf numFmtId="40" fontId="9" fillId="3" borderId="10" xfId="0" applyNumberFormat="1" applyFont="1" applyFill="1" applyBorder="1" applyAlignment="1">
      <alignment horizontal="right" vertical="top" wrapText="1"/>
    </xf>
    <xf numFmtId="0" fontId="8" fillId="4" borderId="8" xfId="0" applyFont="1" applyFill="1" applyBorder="1" applyAlignment="1">
      <alignment horizontal="center" wrapText="1"/>
    </xf>
    <xf numFmtId="8" fontId="9" fillId="4" borderId="4" xfId="0" applyNumberFormat="1" applyFont="1" applyFill="1" applyBorder="1" applyAlignment="1">
      <alignment horizontal="right" vertical="top" wrapText="1"/>
    </xf>
    <xf numFmtId="0" fontId="8" fillId="0" borderId="0" xfId="0" applyFont="1" applyFill="1" applyBorder="1" applyAlignment="1">
      <alignment horizontal="center" wrapText="1"/>
    </xf>
    <xf numFmtId="0" fontId="11" fillId="0" borderId="0" xfId="0" applyFont="1" applyAlignment="1">
      <alignment horizontal="left"/>
    </xf>
    <xf numFmtId="43" fontId="0" fillId="0" borderId="6" xfId="0" applyNumberFormat="1" applyBorder="1"/>
    <xf numFmtId="0" fontId="3" fillId="0" borderId="0" xfId="0" applyFont="1" applyAlignment="1">
      <alignment horizontal="left"/>
    </xf>
    <xf numFmtId="0" fontId="12" fillId="0" borderId="0" xfId="0" applyFont="1" applyAlignment="1">
      <alignment horizontal="left"/>
    </xf>
    <xf numFmtId="0" fontId="2" fillId="0" borderId="0" xfId="0" applyFont="1"/>
    <xf numFmtId="0" fontId="1" fillId="0" borderId="0" xfId="0" applyFont="1"/>
    <xf numFmtId="0" fontId="10" fillId="0" borderId="0" xfId="0" applyFont="1" applyAlignment="1">
      <alignment horizontal="center"/>
    </xf>
    <xf numFmtId="0" fontId="2" fillId="2" borderId="3" xfId="0"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2" fillId="0" borderId="0" xfId="0" applyFont="1" applyBorder="1" applyAlignment="1">
      <alignment horizontal="center" vertical="center" wrapText="1"/>
    </xf>
    <xf numFmtId="39" fontId="0" fillId="0" borderId="0" xfId="0" applyNumberFormat="1" applyBorder="1"/>
    <xf numFmtId="43" fontId="0" fillId="0" borderId="0" xfId="0" applyNumberFormat="1" applyBorder="1"/>
    <xf numFmtId="0" fontId="1" fillId="2" borderId="12" xfId="0" applyFont="1" applyFill="1" applyBorder="1" applyAlignment="1">
      <alignment horizontal="center" vertical="center" wrapText="1"/>
    </xf>
    <xf numFmtId="43" fontId="1" fillId="2" borderId="15"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3" xfId="0" applyFont="1" applyFill="1" applyBorder="1" applyAlignment="1">
      <alignment horizontal="center" vertical="center" wrapText="1"/>
    </xf>
    <xf numFmtId="43" fontId="1" fillId="2" borderId="20" xfId="0" applyNumberFormat="1" applyFont="1" applyFill="1" applyBorder="1" applyAlignment="1">
      <alignment horizontal="center" vertical="center" wrapText="1"/>
    </xf>
    <xf numFmtId="43" fontId="1" fillId="2" borderId="16" xfId="0" applyNumberFormat="1" applyFont="1" applyFill="1" applyBorder="1" applyAlignment="1">
      <alignment horizontal="center" vertical="center" wrapText="1"/>
    </xf>
    <xf numFmtId="43" fontId="1" fillId="2" borderId="21" xfId="0" applyNumberFormat="1" applyFont="1" applyFill="1" applyBorder="1" applyAlignment="1">
      <alignment horizontal="center" vertical="center" wrapText="1"/>
    </xf>
    <xf numFmtId="0" fontId="0" fillId="5" borderId="8" xfId="0" applyFill="1" applyBorder="1"/>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10" fontId="0" fillId="0" borderId="0" xfId="0" applyNumberFormat="1" applyBorder="1"/>
    <xf numFmtId="43" fontId="1" fillId="5" borderId="18" xfId="0" applyNumberFormat="1" applyFont="1" applyFill="1" applyBorder="1" applyAlignment="1">
      <alignment horizontal="center" vertical="center" wrapText="1"/>
    </xf>
    <xf numFmtId="0" fontId="1" fillId="2" borderId="26" xfId="0" applyFont="1" applyFill="1" applyBorder="1" applyAlignment="1">
      <alignment horizontal="center" wrapText="1"/>
    </xf>
    <xf numFmtId="0" fontId="10" fillId="0" borderId="0" xfId="0" applyFont="1" applyAlignment="1">
      <alignment horizontal="right"/>
    </xf>
    <xf numFmtId="0" fontId="10" fillId="0" borderId="0" xfId="0" applyFont="1" applyAlignment="1"/>
    <xf numFmtId="0" fontId="2" fillId="2" borderId="22" xfId="0" applyFont="1" applyFill="1" applyBorder="1" applyAlignment="1" applyProtection="1">
      <alignment horizontal="center" vertical="top" wrapText="1"/>
      <protection locked="0"/>
    </xf>
    <xf numFmtId="0" fontId="5" fillId="2" borderId="25" xfId="0" applyNumberFormat="1" applyFont="1" applyFill="1" applyBorder="1" applyAlignment="1" applyProtection="1">
      <alignment horizontal="right" vertical="top" wrapText="1"/>
      <protection locked="0"/>
    </xf>
    <xf numFmtId="0" fontId="5" fillId="2" borderId="25" xfId="0" applyFont="1" applyFill="1" applyBorder="1" applyAlignment="1" applyProtection="1">
      <alignment horizontal="left" wrapText="1"/>
      <protection locked="0"/>
    </xf>
    <xf numFmtId="0" fontId="2" fillId="2" borderId="4" xfId="0" applyFont="1" applyFill="1" applyBorder="1" applyAlignment="1">
      <alignment horizontal="center" wrapText="1"/>
    </xf>
    <xf numFmtId="3" fontId="1" fillId="2" borderId="28" xfId="0" applyNumberFormat="1" applyFont="1" applyFill="1" applyBorder="1" applyAlignment="1">
      <alignment horizontal="center" vertical="center" wrapText="1"/>
    </xf>
    <xf numFmtId="0" fontId="2" fillId="2" borderId="29" xfId="0" applyFont="1" applyFill="1" applyBorder="1" applyAlignment="1">
      <alignment horizontal="center" vertical="center" wrapText="1"/>
    </xf>
    <xf numFmtId="3" fontId="2" fillId="2" borderId="4" xfId="0" applyNumberFormat="1" applyFont="1" applyFill="1" applyBorder="1" applyAlignment="1">
      <alignment horizontal="center" wrapText="1"/>
    </xf>
    <xf numFmtId="3" fontId="2" fillId="5" borderId="27" xfId="0" applyNumberFormat="1" applyFont="1" applyFill="1" applyBorder="1" applyAlignment="1">
      <alignment horizontal="center" wrapText="1"/>
    </xf>
    <xf numFmtId="3" fontId="1" fillId="2" borderId="30" xfId="0" applyNumberFormat="1" applyFont="1" applyFill="1" applyBorder="1" applyAlignment="1">
      <alignment horizontal="center" vertical="center" wrapText="1"/>
    </xf>
    <xf numFmtId="0" fontId="1" fillId="2" borderId="4" xfId="0" applyFont="1" applyFill="1" applyBorder="1" applyAlignment="1">
      <alignment horizontal="center" wrapText="1"/>
    </xf>
    <xf numFmtId="43" fontId="1" fillId="2" borderId="31" xfId="0" applyNumberFormat="1" applyFont="1" applyFill="1" applyBorder="1" applyAlignment="1">
      <alignment horizontal="center" vertical="center" wrapText="1"/>
    </xf>
    <xf numFmtId="43" fontId="1" fillId="0" borderId="19" xfId="0" applyNumberFormat="1" applyFont="1" applyFill="1" applyBorder="1" applyAlignment="1">
      <alignment horizontal="center" vertical="center" wrapText="1"/>
    </xf>
    <xf numFmtId="0" fontId="3" fillId="0" borderId="0" xfId="0" applyFont="1"/>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7" fillId="0" borderId="0" xfId="0" applyFont="1" applyAlignment="1">
      <alignment horizontal="center"/>
    </xf>
    <xf numFmtId="0" fontId="11" fillId="0" borderId="0" xfId="0" applyFont="1"/>
    <xf numFmtId="0" fontId="1" fillId="0" borderId="0" xfId="0" applyFont="1" applyAlignment="1">
      <alignment wrapText="1"/>
    </xf>
    <xf numFmtId="0" fontId="1" fillId="0" borderId="0" xfId="0" applyFont="1" applyAlignment="1"/>
    <xf numFmtId="0" fontId="7"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8" fillId="6" borderId="8" xfId="0" applyFont="1" applyFill="1" applyBorder="1" applyAlignment="1">
      <alignment horizontal="center" wrapText="1"/>
    </xf>
    <xf numFmtId="0" fontId="8" fillId="7" borderId="8" xfId="0" applyFont="1" applyFill="1" applyBorder="1" applyAlignment="1">
      <alignment horizontal="center" wrapText="1"/>
    </xf>
    <xf numFmtId="0" fontId="8" fillId="8" borderId="8" xfId="0" applyFont="1" applyFill="1" applyBorder="1" applyAlignment="1">
      <alignment horizontal="center" wrapText="1"/>
    </xf>
    <xf numFmtId="0" fontId="7" fillId="6" borderId="4" xfId="0" applyFont="1" applyFill="1" applyBorder="1" applyAlignment="1">
      <alignment vertical="top" wrapText="1"/>
    </xf>
    <xf numFmtId="0" fontId="7" fillId="7" borderId="7" xfId="0" applyFont="1" applyFill="1" applyBorder="1" applyAlignment="1">
      <alignment vertical="top" wrapText="1"/>
    </xf>
    <xf numFmtId="0" fontId="7" fillId="8" borderId="7" xfId="0" applyFont="1" applyFill="1" applyBorder="1" applyAlignment="1">
      <alignment vertical="top" wrapText="1"/>
    </xf>
    <xf numFmtId="14" fontId="0" fillId="0" borderId="0" xfId="0" applyNumberFormat="1"/>
    <xf numFmtId="14" fontId="0" fillId="0" borderId="0" xfId="0" applyNumberFormat="1" applyAlignment="1"/>
    <xf numFmtId="0" fontId="18" fillId="0" borderId="0" xfId="0" applyFont="1" applyAlignment="1"/>
    <xf numFmtId="0" fontId="3" fillId="0" borderId="0" xfId="0" applyFont="1" applyAlignment="1"/>
    <xf numFmtId="0" fontId="19" fillId="0" borderId="0" xfId="0" applyFont="1" applyAlignment="1">
      <alignment horizontal="left"/>
    </xf>
    <xf numFmtId="40" fontId="9" fillId="4" borderId="0" xfId="0" applyNumberFormat="1" applyFont="1" applyFill="1" applyBorder="1" applyAlignment="1">
      <alignment horizontal="right" vertical="top" wrapText="1"/>
    </xf>
    <xf numFmtId="0" fontId="21" fillId="0" borderId="0" xfId="0" applyFont="1" applyAlignment="1">
      <alignment horizontal="left"/>
    </xf>
    <xf numFmtId="3" fontId="1" fillId="2" borderId="3" xfId="0" applyNumberFormat="1" applyFont="1" applyFill="1" applyBorder="1" applyAlignment="1">
      <alignment horizontal="center" vertical="center" wrapText="1"/>
    </xf>
    <xf numFmtId="3" fontId="1" fillId="2" borderId="29" xfId="0" applyNumberFormat="1" applyFont="1" applyFill="1" applyBorder="1" applyAlignment="1">
      <alignment horizontal="center" vertical="center" wrapText="1"/>
    </xf>
    <xf numFmtId="0" fontId="17" fillId="0" borderId="0" xfId="0" applyFont="1"/>
    <xf numFmtId="0" fontId="17" fillId="0" borderId="0" xfId="0" applyFont="1" applyBorder="1"/>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wrapText="1"/>
      <protection locked="0"/>
    </xf>
    <xf numFmtId="0" fontId="16" fillId="2" borderId="0" xfId="0" applyFont="1" applyFill="1" applyBorder="1" applyAlignment="1" applyProtection="1">
      <alignment horizontal="center" wrapText="1"/>
      <protection locked="0"/>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wrapText="1"/>
    </xf>
    <xf numFmtId="0" fontId="1" fillId="2" borderId="35" xfId="0" applyFont="1" applyFill="1" applyBorder="1" applyAlignment="1">
      <alignment horizontal="center" wrapText="1"/>
    </xf>
    <xf numFmtId="3" fontId="1" fillId="2" borderId="36" xfId="0" applyNumberFormat="1" applyFont="1" applyFill="1" applyBorder="1" applyAlignment="1">
      <alignment horizontal="center" vertical="center" wrapText="1"/>
    </xf>
    <xf numFmtId="3" fontId="1" fillId="2" borderId="37" xfId="0" applyNumberFormat="1" applyFont="1" applyFill="1" applyBorder="1" applyAlignment="1">
      <alignment horizontal="center" vertical="center" wrapText="1"/>
    </xf>
    <xf numFmtId="0" fontId="17" fillId="0" borderId="8" xfId="0" applyFont="1" applyBorder="1"/>
    <xf numFmtId="3" fontId="2" fillId="2" borderId="11" xfId="0" applyNumberFormat="1" applyFont="1" applyFill="1" applyBorder="1" applyAlignment="1">
      <alignment horizontal="center" wrapText="1"/>
    </xf>
    <xf numFmtId="3" fontId="2" fillId="2" borderId="7" xfId="0" applyNumberFormat="1" applyFont="1" applyFill="1" applyBorder="1" applyAlignment="1">
      <alignment horizont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0" borderId="43" xfId="0" applyFont="1" applyBorder="1" applyAlignment="1">
      <alignment horizontal="center" vertical="center" wrapText="1"/>
    </xf>
    <xf numFmtId="0" fontId="0" fillId="0" borderId="53" xfId="0" applyBorder="1"/>
    <xf numFmtId="0" fontId="22"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2" fillId="2" borderId="25" xfId="0" applyFont="1" applyFill="1" applyBorder="1" applyAlignment="1" applyProtection="1">
      <alignment horizontal="center" vertical="top" wrapText="1"/>
      <protection locked="0"/>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3" fillId="2" borderId="0"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3" fillId="2" borderId="0" xfId="0" applyFont="1" applyFill="1" applyBorder="1" applyAlignment="1">
      <alignment horizontal="center" wrapText="1"/>
    </xf>
    <xf numFmtId="0" fontId="11"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2" fillId="2" borderId="56" xfId="0" applyFont="1" applyFill="1" applyBorder="1" applyAlignment="1">
      <alignment horizont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1" fillId="2" borderId="58" xfId="0" applyFont="1" applyFill="1" applyBorder="1" applyAlignment="1" applyProtection="1">
      <alignment horizontal="center" vertical="center" wrapText="1"/>
      <protection locked="0"/>
    </xf>
    <xf numFmtId="0" fontId="11" fillId="0" borderId="59" xfId="0" applyFont="1" applyFill="1" applyBorder="1" applyAlignment="1" applyProtection="1">
      <alignment horizontal="center" vertical="center" wrapText="1"/>
      <protection locked="0"/>
    </xf>
    <xf numFmtId="43" fontId="1" fillId="5" borderId="45" xfId="0" applyNumberFormat="1" applyFont="1" applyFill="1" applyBorder="1" applyAlignment="1" applyProtection="1">
      <alignment horizontal="center" vertical="center" wrapText="1"/>
    </xf>
    <xf numFmtId="43" fontId="1" fillId="5" borderId="18" xfId="0" applyNumberFormat="1" applyFont="1" applyFill="1" applyBorder="1" applyAlignment="1" applyProtection="1">
      <alignment horizontal="center" vertical="center" wrapText="1"/>
    </xf>
    <xf numFmtId="0" fontId="23" fillId="0" borderId="0" xfId="0" applyFont="1"/>
    <xf numFmtId="0" fontId="2" fillId="0" borderId="0" xfId="0" applyFont="1" applyAlignment="1">
      <alignment horizontal="left"/>
    </xf>
    <xf numFmtId="0" fontId="11" fillId="9" borderId="38"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25" fillId="0" borderId="0" xfId="0" applyFont="1"/>
    <xf numFmtId="43" fontId="1" fillId="10" borderId="50" xfId="0" applyNumberFormat="1" applyFont="1" applyFill="1" applyBorder="1" applyAlignment="1" applyProtection="1">
      <alignment horizontal="center" vertical="center" wrapText="1"/>
    </xf>
    <xf numFmtId="43" fontId="1" fillId="10" borderId="51" xfId="0" applyNumberFormat="1" applyFont="1" applyFill="1" applyBorder="1" applyAlignment="1" applyProtection="1">
      <alignment horizontal="center" vertical="center" wrapText="1"/>
    </xf>
    <xf numFmtId="43" fontId="1" fillId="10" borderId="45" xfId="0" applyNumberFormat="1" applyFont="1" applyFill="1" applyBorder="1" applyAlignment="1" applyProtection="1">
      <alignment horizontal="center" vertical="center" wrapText="1"/>
    </xf>
    <xf numFmtId="43" fontId="1" fillId="10" borderId="18" xfId="0" applyNumberFormat="1" applyFont="1" applyFill="1" applyBorder="1" applyAlignment="1" applyProtection="1">
      <alignment horizontal="center" vertical="center" wrapText="1"/>
    </xf>
    <xf numFmtId="43" fontId="1" fillId="5" borderId="48" xfId="0" applyNumberFormat="1" applyFont="1" applyFill="1" applyBorder="1" applyAlignment="1" applyProtection="1">
      <alignment horizontal="center" vertical="center" wrapText="1"/>
    </xf>
    <xf numFmtId="43" fontId="1" fillId="5" borderId="49" xfId="0" applyNumberFormat="1" applyFont="1" applyFill="1" applyBorder="1" applyAlignment="1" applyProtection="1">
      <alignment horizontal="center" vertical="center" wrapText="1"/>
    </xf>
    <xf numFmtId="43" fontId="1" fillId="5" borderId="44" xfId="0" applyNumberFormat="1" applyFont="1" applyFill="1" applyBorder="1" applyAlignment="1" applyProtection="1">
      <alignment horizontal="center" vertical="center" wrapText="1"/>
    </xf>
    <xf numFmtId="43" fontId="1" fillId="5" borderId="15" xfId="0" applyNumberFormat="1" applyFont="1" applyFill="1" applyBorder="1" applyAlignment="1" applyProtection="1">
      <alignment horizontal="center" vertical="center" wrapText="1"/>
    </xf>
    <xf numFmtId="43" fontId="1" fillId="5" borderId="16" xfId="0" applyNumberFormat="1" applyFont="1" applyFill="1" applyBorder="1" applyAlignment="1" applyProtection="1">
      <alignment horizontal="center" vertical="center" wrapText="1"/>
    </xf>
    <xf numFmtId="43" fontId="1" fillId="5" borderId="31" xfId="0" applyNumberFormat="1" applyFont="1" applyFill="1" applyBorder="1" applyAlignment="1" applyProtection="1">
      <alignment horizontal="center" vertical="center" wrapText="1"/>
    </xf>
    <xf numFmtId="43" fontId="1" fillId="5" borderId="52" xfId="0" applyNumberFormat="1" applyFont="1" applyFill="1" applyBorder="1" applyAlignment="1" applyProtection="1">
      <alignment horizontal="center" vertical="center" wrapText="1"/>
    </xf>
    <xf numFmtId="43" fontId="1" fillId="5" borderId="40" xfId="0" applyNumberFormat="1" applyFont="1" applyFill="1" applyBorder="1" applyAlignment="1" applyProtection="1">
      <alignment horizontal="center" vertical="center" wrapText="1"/>
    </xf>
    <xf numFmtId="43" fontId="1" fillId="5" borderId="19" xfId="0" applyNumberFormat="1" applyFont="1" applyFill="1" applyBorder="1" applyAlignment="1" applyProtection="1">
      <alignment horizontal="center" vertical="center" wrapText="1"/>
    </xf>
    <xf numFmtId="164" fontId="0" fillId="0" borderId="0" xfId="0" applyNumberFormat="1" applyBorder="1"/>
    <xf numFmtId="165" fontId="0" fillId="0" borderId="6" xfId="0" applyNumberFormat="1" applyBorder="1"/>
    <xf numFmtId="0" fontId="8" fillId="11" borderId="8" xfId="0" applyFont="1" applyFill="1" applyBorder="1" applyAlignment="1">
      <alignment horizontal="center" wrapText="1"/>
    </xf>
    <xf numFmtId="8" fontId="9" fillId="11" borderId="4" xfId="0" applyNumberFormat="1" applyFont="1" applyFill="1" applyBorder="1" applyAlignment="1">
      <alignment horizontal="right" vertical="top" wrapText="1"/>
    </xf>
    <xf numFmtId="0" fontId="7" fillId="0" borderId="7" xfId="0" applyFont="1" applyBorder="1" applyAlignment="1">
      <alignment vertical="top"/>
    </xf>
    <xf numFmtId="8" fontId="9" fillId="0" borderId="4" xfId="0" applyNumberFormat="1" applyFont="1" applyBorder="1" applyAlignment="1">
      <alignment horizontal="right" vertical="top"/>
    </xf>
    <xf numFmtId="10" fontId="0" fillId="0" borderId="0" xfId="0" applyNumberFormat="1"/>
    <xf numFmtId="8" fontId="9" fillId="11" borderId="7" xfId="0" applyNumberFormat="1" applyFont="1" applyFill="1" applyBorder="1" applyAlignment="1">
      <alignment horizontal="right" vertical="top" wrapText="1"/>
    </xf>
    <xf numFmtId="8" fontId="9" fillId="0" borderId="7" xfId="0" applyNumberFormat="1" applyFont="1" applyBorder="1" applyAlignment="1">
      <alignment horizontal="right" vertical="top" wrapText="1"/>
    </xf>
    <xf numFmtId="8" fontId="9" fillId="4" borderId="7" xfId="0" applyNumberFormat="1" applyFont="1" applyFill="1" applyBorder="1" applyAlignment="1">
      <alignment horizontal="right" vertical="top" wrapText="1"/>
    </xf>
    <xf numFmtId="0" fontId="22" fillId="12" borderId="0" xfId="0" applyFont="1" applyFill="1"/>
    <xf numFmtId="0" fontId="0" fillId="12" borderId="0" xfId="0" applyFill="1"/>
    <xf numFmtId="10" fontId="22" fillId="0" borderId="0" xfId="0" quotePrefix="1" applyNumberFormat="1" applyFont="1" applyAlignment="1">
      <alignment horizontal="right"/>
    </xf>
    <xf numFmtId="8" fontId="9" fillId="0" borderId="4" xfId="0" applyNumberFormat="1" applyFont="1" applyFill="1" applyBorder="1" applyAlignment="1">
      <alignment horizontal="right" vertical="top"/>
    </xf>
    <xf numFmtId="8" fontId="9" fillId="0" borderId="9" xfId="0" applyNumberFormat="1" applyFont="1" applyFill="1" applyBorder="1" applyAlignment="1">
      <alignment horizontal="right" vertical="top" wrapText="1"/>
    </xf>
    <xf numFmtId="0" fontId="7"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workbookViewId="0">
      <selection activeCell="G4" sqref="G4"/>
    </sheetView>
  </sheetViews>
  <sheetFormatPr defaultRowHeight="14.5" x14ac:dyDescent="0.35"/>
  <cols>
    <col min="1" max="1" width="13.54296875" customWidth="1"/>
    <col min="2" max="2" width="16.1796875" customWidth="1"/>
    <col min="3" max="3" width="13.453125" customWidth="1"/>
    <col min="4" max="4" width="13.54296875" customWidth="1"/>
    <col min="5" max="5" width="17.81640625" customWidth="1"/>
    <col min="6" max="6" width="21.54296875" customWidth="1"/>
    <col min="7" max="7" width="17.1796875" customWidth="1"/>
    <col min="8" max="8" width="15.453125" customWidth="1"/>
    <col min="9" max="9" width="13" customWidth="1"/>
    <col min="10" max="10" width="24.81640625" customWidth="1"/>
    <col min="11" max="11" width="21.26953125" customWidth="1"/>
    <col min="12" max="12" width="16.81640625" customWidth="1"/>
  </cols>
  <sheetData>
    <row r="1" spans="1:16" ht="19.5" customHeight="1" x14ac:dyDescent="0.4">
      <c r="B1" s="52" t="s">
        <v>178</v>
      </c>
      <c r="C1" s="52"/>
      <c r="E1" s="52"/>
      <c r="F1" s="52"/>
      <c r="G1" s="52"/>
      <c r="H1" s="52"/>
      <c r="I1" s="52"/>
      <c r="J1" s="52"/>
      <c r="K1" s="52"/>
      <c r="L1" s="31"/>
    </row>
    <row r="2" spans="1:16" ht="18" x14ac:dyDescent="0.4">
      <c r="E2" s="51"/>
      <c r="F2" s="31" t="s">
        <v>83</v>
      </c>
      <c r="I2" s="31"/>
      <c r="J2" s="31"/>
      <c r="K2" s="31"/>
      <c r="L2" s="31"/>
      <c r="M2" s="31"/>
      <c r="N2" s="31"/>
      <c r="O2" s="31"/>
      <c r="P2" s="31"/>
    </row>
    <row r="3" spans="1:16" ht="18.5" thickBot="1" x14ac:dyDescent="0.45">
      <c r="C3" s="138" t="s">
        <v>179</v>
      </c>
      <c r="E3" s="51"/>
      <c r="F3" s="31"/>
      <c r="I3" s="31"/>
      <c r="J3" s="31"/>
      <c r="K3" s="31"/>
      <c r="L3" s="31"/>
      <c r="M3" s="31"/>
      <c r="N3" s="31"/>
      <c r="O3" s="31"/>
      <c r="P3" s="31"/>
    </row>
    <row r="4" spans="1:16" ht="18.5" thickBot="1" x14ac:dyDescent="0.45">
      <c r="A4" s="25" t="s">
        <v>180</v>
      </c>
      <c r="C4" s="90"/>
      <c r="D4" s="90"/>
      <c r="E4" s="91"/>
      <c r="H4" s="92"/>
      <c r="I4" s="31"/>
      <c r="J4" s="31"/>
      <c r="K4" s="31"/>
      <c r="L4" s="31"/>
      <c r="M4" s="31"/>
      <c r="N4" s="31"/>
      <c r="O4" s="31"/>
      <c r="P4" s="31"/>
    </row>
    <row r="5" spans="1:16" ht="18" x14ac:dyDescent="0.4">
      <c r="A5" s="25" t="s">
        <v>128</v>
      </c>
      <c r="C5" s="90"/>
      <c r="D5" s="90"/>
      <c r="E5" s="91"/>
      <c r="H5" s="93"/>
      <c r="I5" s="31"/>
      <c r="J5" s="31"/>
      <c r="K5" s="31"/>
      <c r="L5" s="31"/>
      <c r="M5" s="31"/>
      <c r="N5" s="31"/>
      <c r="O5" s="31"/>
      <c r="P5" s="31"/>
    </row>
    <row r="6" spans="1:16" ht="18" x14ac:dyDescent="0.4">
      <c r="A6" s="25" t="s">
        <v>129</v>
      </c>
      <c r="C6" s="90"/>
      <c r="D6" s="90"/>
      <c r="E6" s="91"/>
      <c r="H6" s="93"/>
      <c r="I6" s="31"/>
      <c r="J6" s="31"/>
      <c r="K6" s="31"/>
      <c r="L6" s="31"/>
      <c r="M6" s="31"/>
      <c r="N6" s="31"/>
      <c r="O6" s="31"/>
      <c r="P6" s="31"/>
    </row>
    <row r="7" spans="1:16" ht="18.5" thickBot="1" x14ac:dyDescent="0.45">
      <c r="A7" s="25" t="s">
        <v>130</v>
      </c>
      <c r="C7" s="103"/>
      <c r="D7" s="90"/>
      <c r="E7" s="91"/>
      <c r="G7" s="93"/>
      <c r="I7" s="31"/>
      <c r="J7" s="31"/>
      <c r="K7" s="31"/>
      <c r="L7" s="31"/>
      <c r="M7" s="31"/>
      <c r="N7" s="31"/>
      <c r="O7" s="31"/>
      <c r="P7" s="31"/>
    </row>
    <row r="8" spans="1:16" ht="15.75" customHeight="1" thickBot="1" x14ac:dyDescent="0.4">
      <c r="A8" s="53"/>
      <c r="B8" s="136"/>
      <c r="C8" s="137" t="s">
        <v>6</v>
      </c>
      <c r="D8" s="66" t="s">
        <v>7</v>
      </c>
      <c r="E8" s="66" t="s">
        <v>8</v>
      </c>
      <c r="F8" s="120" t="s">
        <v>9</v>
      </c>
      <c r="G8" s="120" t="s">
        <v>10</v>
      </c>
      <c r="H8" s="120" t="s">
        <v>11</v>
      </c>
      <c r="I8" s="67" t="s">
        <v>80</v>
      </c>
      <c r="J8" s="118"/>
    </row>
    <row r="9" spans="1:16" ht="15.75" customHeight="1" x14ac:dyDescent="0.35">
      <c r="A9" s="115"/>
      <c r="B9" s="130"/>
      <c r="C9" s="131"/>
      <c r="D9" s="116"/>
      <c r="E9" s="119" t="s">
        <v>102</v>
      </c>
      <c r="F9" s="125"/>
      <c r="G9" s="122"/>
      <c r="H9" s="122"/>
      <c r="I9" s="117"/>
      <c r="J9" s="118"/>
    </row>
    <row r="10" spans="1:16" ht="16.5" customHeight="1" x14ac:dyDescent="0.35">
      <c r="A10" s="54"/>
      <c r="B10" s="94" t="s">
        <v>37</v>
      </c>
      <c r="C10" s="99" t="s">
        <v>37</v>
      </c>
      <c r="D10" s="1" t="s">
        <v>97</v>
      </c>
      <c r="E10" s="121" t="s">
        <v>101</v>
      </c>
      <c r="F10" s="126" t="s">
        <v>58</v>
      </c>
      <c r="G10" s="6" t="s">
        <v>38</v>
      </c>
      <c r="H10" s="6" t="s">
        <v>40</v>
      </c>
      <c r="I10" s="7" t="s">
        <v>60</v>
      </c>
      <c r="J10" s="6" t="s">
        <v>62</v>
      </c>
    </row>
    <row r="11" spans="1:16" ht="16.5" customHeight="1" x14ac:dyDescent="0.35">
      <c r="A11" s="55"/>
      <c r="B11" s="95" t="s">
        <v>106</v>
      </c>
      <c r="C11" s="99" t="s">
        <v>92</v>
      </c>
      <c r="D11" s="1" t="s">
        <v>98</v>
      </c>
      <c r="E11" s="121" t="s">
        <v>31</v>
      </c>
      <c r="F11" s="127" t="s">
        <v>53</v>
      </c>
      <c r="G11" s="6" t="s">
        <v>39</v>
      </c>
      <c r="H11" s="123" t="s">
        <v>41</v>
      </c>
      <c r="I11" s="7" t="s">
        <v>61</v>
      </c>
      <c r="J11" s="6" t="s">
        <v>63</v>
      </c>
    </row>
    <row r="12" spans="1:16" ht="17.25" customHeight="1" thickBot="1" x14ac:dyDescent="0.4">
      <c r="A12" s="55"/>
      <c r="B12" s="96" t="s">
        <v>55</v>
      </c>
      <c r="C12" s="100" t="s">
        <v>93</v>
      </c>
      <c r="D12" s="1" t="s">
        <v>54</v>
      </c>
      <c r="E12" s="7" t="s">
        <v>12</v>
      </c>
      <c r="F12" s="128" t="s">
        <v>59</v>
      </c>
      <c r="G12" s="124"/>
      <c r="H12" s="124"/>
      <c r="I12" s="7" t="s">
        <v>54</v>
      </c>
      <c r="J12" s="9" t="s">
        <v>32</v>
      </c>
    </row>
    <row r="13" spans="1:16" ht="21" customHeight="1" thickBot="1" x14ac:dyDescent="0.4">
      <c r="A13" s="62" t="s">
        <v>64</v>
      </c>
      <c r="B13" s="88">
        <v>3025</v>
      </c>
      <c r="C13" s="101">
        <f>IF(H4&lt;11,3025*(1+0.025)^H4,(3872*(1+0.02)^(H4-10)))</f>
        <v>3025</v>
      </c>
      <c r="D13" s="97" t="s">
        <v>56</v>
      </c>
      <c r="E13" s="59" t="s">
        <v>57</v>
      </c>
      <c r="F13" s="104" t="s">
        <v>68</v>
      </c>
      <c r="G13" s="33" t="s">
        <v>65</v>
      </c>
      <c r="H13" s="129" t="s">
        <v>160</v>
      </c>
      <c r="I13" s="32" t="s">
        <v>56</v>
      </c>
      <c r="J13" s="8" t="s">
        <v>69</v>
      </c>
    </row>
    <row r="14" spans="1:16" ht="24" customHeight="1" thickBot="1" x14ac:dyDescent="0.4">
      <c r="A14" s="50" t="s">
        <v>47</v>
      </c>
      <c r="B14" s="89">
        <v>3025</v>
      </c>
      <c r="C14" s="102">
        <f>IF(H4&lt;11,3025*(1+0.025)^H4,(3872*(1+0.02)^(H4-10)))</f>
        <v>3025</v>
      </c>
      <c r="D14" s="98" t="s">
        <v>56</v>
      </c>
      <c r="E14" s="105" t="s">
        <v>57</v>
      </c>
      <c r="F14" s="60"/>
      <c r="G14" s="61" t="s">
        <v>65</v>
      </c>
      <c r="H14" s="57" t="s">
        <v>160</v>
      </c>
      <c r="I14" s="58" t="s">
        <v>56</v>
      </c>
      <c r="J14" s="56" t="s">
        <v>70</v>
      </c>
    </row>
    <row r="15" spans="1:16" ht="15" customHeight="1" x14ac:dyDescent="0.35"/>
    <row r="16" spans="1:16" ht="15.5" x14ac:dyDescent="0.35">
      <c r="A16" s="84" t="s">
        <v>142</v>
      </c>
    </row>
    <row r="17" spans="1:14" ht="15.5" x14ac:dyDescent="0.35">
      <c r="A17" s="84"/>
    </row>
    <row r="18" spans="1:14" ht="15.5" x14ac:dyDescent="0.35">
      <c r="A18" s="25" t="s">
        <v>87</v>
      </c>
    </row>
    <row r="19" spans="1:14" ht="15" customHeight="1" x14ac:dyDescent="0.35">
      <c r="A19" s="84" t="s">
        <v>138</v>
      </c>
    </row>
    <row r="20" spans="1:14" ht="15" customHeight="1" x14ac:dyDescent="0.35">
      <c r="A20" s="84" t="s">
        <v>137</v>
      </c>
      <c r="D20" s="18"/>
      <c r="E20" s="18"/>
      <c r="F20" s="18"/>
      <c r="G20" s="18"/>
      <c r="H20" s="18"/>
      <c r="I20" s="18"/>
      <c r="J20" s="18"/>
    </row>
    <row r="21" spans="1:14" ht="15" customHeight="1" x14ac:dyDescent="0.35">
      <c r="A21" s="84" t="s">
        <v>136</v>
      </c>
    </row>
    <row r="22" spans="1:14" ht="15" customHeight="1" x14ac:dyDescent="0.35">
      <c r="A22" s="84" t="s">
        <v>135</v>
      </c>
    </row>
    <row r="23" spans="1:14" ht="15" customHeight="1" x14ac:dyDescent="0.35">
      <c r="A23" s="84" t="s">
        <v>104</v>
      </c>
    </row>
    <row r="24" spans="1:14" ht="15" customHeight="1" x14ac:dyDescent="0.35">
      <c r="A24" s="84" t="s">
        <v>134</v>
      </c>
    </row>
    <row r="25" spans="1:14" ht="15" customHeight="1" x14ac:dyDescent="0.35">
      <c r="A25" s="84" t="s">
        <v>100</v>
      </c>
    </row>
    <row r="26" spans="1:14" ht="15" customHeight="1" x14ac:dyDescent="0.35">
      <c r="A26" s="84" t="s">
        <v>133</v>
      </c>
    </row>
    <row r="27" spans="1:14" ht="15.5" x14ac:dyDescent="0.35">
      <c r="A27" s="84" t="s">
        <v>84</v>
      </c>
      <c r="N27" s="18"/>
    </row>
    <row r="28" spans="1:14" ht="15.5" x14ac:dyDescent="0.35">
      <c r="A28" s="84" t="s">
        <v>132</v>
      </c>
    </row>
    <row r="29" spans="1:14" ht="15.5" x14ac:dyDescent="0.35">
      <c r="A29" s="65" t="s">
        <v>131</v>
      </c>
    </row>
    <row r="30" spans="1:14" ht="15.5" x14ac:dyDescent="0.35">
      <c r="C30" s="83"/>
    </row>
    <row r="31" spans="1:14" ht="15.5" x14ac:dyDescent="0.35">
      <c r="A31" s="83"/>
    </row>
    <row r="32" spans="1:14" ht="15.5" x14ac:dyDescent="0.35">
      <c r="A32" s="85" t="s">
        <v>42</v>
      </c>
      <c r="K32" t="s">
        <v>13</v>
      </c>
    </row>
    <row r="33" spans="1:6" ht="15.5" x14ac:dyDescent="0.35">
      <c r="A33" s="27" t="s">
        <v>94</v>
      </c>
    </row>
    <row r="34" spans="1:6" ht="15.5" x14ac:dyDescent="0.35">
      <c r="A34" s="27" t="s">
        <v>140</v>
      </c>
    </row>
    <row r="35" spans="1:6" ht="15.5" x14ac:dyDescent="0.35">
      <c r="A35" s="27" t="s">
        <v>139</v>
      </c>
    </row>
    <row r="36" spans="1:6" ht="15.5" x14ac:dyDescent="0.35">
      <c r="A36" s="27" t="s">
        <v>107</v>
      </c>
    </row>
    <row r="37" spans="1:6" ht="15.5" x14ac:dyDescent="0.35">
      <c r="A37" s="27" t="s">
        <v>88</v>
      </c>
    </row>
    <row r="38" spans="1:6" ht="15.5" x14ac:dyDescent="0.35">
      <c r="A38" s="65" t="s">
        <v>86</v>
      </c>
    </row>
    <row r="39" spans="1:6" ht="15.5" x14ac:dyDescent="0.35">
      <c r="A39" s="134" t="s">
        <v>143</v>
      </c>
      <c r="C39" s="65"/>
      <c r="D39" s="65"/>
      <c r="E39" s="65"/>
      <c r="F39" s="65"/>
    </row>
    <row r="40" spans="1:6" ht="15.5" x14ac:dyDescent="0.35">
      <c r="A40" s="135" t="s">
        <v>105</v>
      </c>
      <c r="B40" s="65"/>
      <c r="C40" s="65"/>
      <c r="D40" s="65"/>
      <c r="E40" s="65"/>
      <c r="F40" s="65"/>
    </row>
    <row r="41" spans="1:6" ht="15.5" x14ac:dyDescent="0.35">
      <c r="A41" s="25" t="s">
        <v>108</v>
      </c>
    </row>
    <row r="42" spans="1:6" ht="15.5" x14ac:dyDescent="0.35">
      <c r="A42" s="25" t="s">
        <v>119</v>
      </c>
    </row>
    <row r="43" spans="1:6" ht="15.5" x14ac:dyDescent="0.35">
      <c r="A43" s="25" t="s">
        <v>118</v>
      </c>
    </row>
    <row r="44" spans="1:6" ht="15.5" x14ac:dyDescent="0.35">
      <c r="A44" s="25" t="s">
        <v>109</v>
      </c>
    </row>
    <row r="45" spans="1:6" ht="15.5" x14ac:dyDescent="0.35">
      <c r="A45" s="25"/>
      <c r="B45" s="29" t="s">
        <v>71</v>
      </c>
      <c r="C45" s="29"/>
    </row>
    <row r="46" spans="1:6" ht="15.5" x14ac:dyDescent="0.35">
      <c r="A46" s="25"/>
      <c r="B46" s="29" t="s">
        <v>45</v>
      </c>
      <c r="C46" s="29"/>
    </row>
    <row r="47" spans="1:6" ht="15.5" x14ac:dyDescent="0.35">
      <c r="A47" s="25" t="s">
        <v>89</v>
      </c>
    </row>
    <row r="48" spans="1:6" ht="15.5" x14ac:dyDescent="0.35">
      <c r="A48" s="25" t="s">
        <v>161</v>
      </c>
    </row>
    <row r="49" spans="1:6" ht="15.5" x14ac:dyDescent="0.35">
      <c r="A49" s="25"/>
      <c r="B49" s="65" t="s">
        <v>72</v>
      </c>
      <c r="C49" s="65"/>
    </row>
    <row r="50" spans="1:6" ht="15.5" x14ac:dyDescent="0.35">
      <c r="A50" s="25" t="s">
        <v>96</v>
      </c>
    </row>
    <row r="51" spans="1:6" ht="15.5" x14ac:dyDescent="0.35">
      <c r="A51" s="25"/>
      <c r="B51" s="29" t="s">
        <v>95</v>
      </c>
      <c r="C51" s="29"/>
    </row>
    <row r="52" spans="1:6" ht="15.5" x14ac:dyDescent="0.35">
      <c r="A52" s="27" t="s">
        <v>162</v>
      </c>
    </row>
    <row r="53" spans="1:6" ht="15.5" x14ac:dyDescent="0.35">
      <c r="A53" s="25" t="s">
        <v>90</v>
      </c>
    </row>
    <row r="54" spans="1:6" ht="15.5" x14ac:dyDescent="0.35">
      <c r="D54" s="65"/>
      <c r="E54" s="65"/>
      <c r="F54" s="65"/>
    </row>
    <row r="55" spans="1:6" ht="15.5" x14ac:dyDescent="0.35">
      <c r="A55" s="25" t="s">
        <v>43</v>
      </c>
      <c r="B55" s="65"/>
      <c r="C55" s="65"/>
      <c r="D55" s="65"/>
      <c r="E55" s="65"/>
      <c r="F55" s="65"/>
    </row>
    <row r="56" spans="1:6" ht="15.5" x14ac:dyDescent="0.35">
      <c r="A56" s="28" t="s">
        <v>85</v>
      </c>
      <c r="B56" s="65"/>
      <c r="C56" s="65"/>
      <c r="D56" s="65"/>
      <c r="E56" s="65"/>
      <c r="F56" s="65"/>
    </row>
    <row r="57" spans="1:6" ht="15.5" x14ac:dyDescent="0.35">
      <c r="A57" s="28" t="s">
        <v>81</v>
      </c>
      <c r="B57" s="65"/>
      <c r="C57" s="65"/>
      <c r="D57" s="65"/>
      <c r="E57" s="65"/>
      <c r="F57" s="65"/>
    </row>
    <row r="58" spans="1:6" ht="15.5" x14ac:dyDescent="0.35">
      <c r="A58" s="87" t="s">
        <v>91</v>
      </c>
      <c r="B58" s="65"/>
      <c r="C58" s="65"/>
      <c r="D58" s="65"/>
      <c r="E58" s="65"/>
      <c r="F58" s="65"/>
    </row>
    <row r="59" spans="1:6" ht="15.5" x14ac:dyDescent="0.35">
      <c r="A59" s="69" t="s">
        <v>82</v>
      </c>
      <c r="B59" s="65"/>
      <c r="C59" s="65"/>
      <c r="D59" s="65"/>
      <c r="E59" s="65"/>
      <c r="F59" s="65"/>
    </row>
    <row r="60" spans="1:6" ht="15.5" x14ac:dyDescent="0.35">
      <c r="A60" s="27" t="s">
        <v>110</v>
      </c>
      <c r="B60" s="65"/>
      <c r="C60" s="65"/>
      <c r="D60" s="65"/>
      <c r="E60" s="65"/>
      <c r="F60" s="65"/>
    </row>
    <row r="61" spans="1:6" ht="15.5" x14ac:dyDescent="0.35">
      <c r="A61" s="28" t="s">
        <v>44</v>
      </c>
      <c r="B61" s="65"/>
      <c r="C61" s="65"/>
      <c r="D61" s="65"/>
      <c r="E61" s="65"/>
      <c r="F61" s="65"/>
    </row>
    <row r="62" spans="1:6" ht="15.5" x14ac:dyDescent="0.35">
      <c r="A62" s="28" t="s">
        <v>163</v>
      </c>
      <c r="B62" s="65"/>
      <c r="C62" s="65"/>
      <c r="D62" s="65"/>
      <c r="E62" s="65"/>
      <c r="F62" s="65"/>
    </row>
    <row r="63" spans="1:6" ht="15.5" x14ac:dyDescent="0.35">
      <c r="A63" s="28" t="s">
        <v>114</v>
      </c>
      <c r="B63" s="65"/>
      <c r="C63" s="65"/>
      <c r="D63" s="65"/>
      <c r="E63" s="65"/>
      <c r="F63" s="65"/>
    </row>
    <row r="64" spans="1:6" ht="15.5" x14ac:dyDescent="0.35">
      <c r="A64" s="28" t="s">
        <v>115</v>
      </c>
      <c r="B64" s="65"/>
      <c r="C64" s="65"/>
      <c r="D64" s="65"/>
      <c r="E64" s="65"/>
      <c r="F64" s="65"/>
    </row>
    <row r="65" spans="1:3" ht="15.5" x14ac:dyDescent="0.35">
      <c r="A65" s="28" t="s">
        <v>116</v>
      </c>
      <c r="B65" s="65"/>
      <c r="C65" s="65"/>
    </row>
    <row r="66" spans="1:3" ht="15.5" x14ac:dyDescent="0.35">
      <c r="A66" s="28" t="s">
        <v>117</v>
      </c>
      <c r="B66" s="65"/>
      <c r="C66" s="65"/>
    </row>
  </sheetData>
  <customSheetViews>
    <customSheetView guid="{F092CCFA-CA6F-46CA-ACC2-4C39AB452B0D}" showPageBreaks="1">
      <pageMargins left="0.43" right="0.47" top="0.28000000000000003" bottom="0.31" header="0.3" footer="0.3"/>
      <pageSetup paperSize="5" orientation="landscape" r:id="rId1"/>
    </customSheetView>
    <customSheetView guid="{2177362A-9543-4B9F-B44F-3B91F447EA8D}" showPageBreaks="1" printArea="1">
      <pageMargins left="0.57999999999999996" right="0.25" top="0.31" bottom="0.28000000000000003" header="0.3" footer="0.3"/>
      <pageSetup paperSize="5" orientation="landscape" r:id="rId2"/>
    </customSheetView>
    <customSheetView guid="{B99D4636-0466-4050-89F4-9F6D673568AB}">
      <selection activeCell="D20" sqref="D20"/>
      <pageMargins left="0.57999999999999996" right="0.25" top="0.31" bottom="0.28000000000000003" header="0.3" footer="0.3"/>
      <pageSetup paperSize="5" orientation="landscape" r:id="rId3"/>
    </customSheetView>
  </customSheetViews>
  <pageMargins left="0.43" right="0.47" top="0.28000000000000003" bottom="0.31" header="0.3" footer="0.3"/>
  <pageSetup paperSize="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election activeCell="G16" sqref="G16"/>
    </sheetView>
  </sheetViews>
  <sheetFormatPr defaultRowHeight="14.5" x14ac:dyDescent="0.35"/>
  <cols>
    <col min="1" max="1" width="29" customWidth="1"/>
    <col min="2" max="2" width="13.54296875" customWidth="1"/>
    <col min="3" max="3" width="17.54296875" customWidth="1"/>
    <col min="4" max="5" width="13.1796875" customWidth="1"/>
    <col min="7" max="7" width="7.81640625" customWidth="1"/>
    <col min="8" max="8" width="11.453125" customWidth="1"/>
    <col min="9" max="9" width="11.7265625" customWidth="1"/>
    <col min="10" max="10" width="10.81640625" customWidth="1"/>
    <col min="11" max="11" width="12.453125" customWidth="1"/>
  </cols>
  <sheetData>
    <row r="1" spans="1:11" ht="15.5" x14ac:dyDescent="0.35">
      <c r="A1" s="167" t="s">
        <v>75</v>
      </c>
      <c r="B1" s="167"/>
      <c r="C1" s="167"/>
      <c r="D1" s="167"/>
      <c r="E1" s="167"/>
      <c r="F1" s="167"/>
    </row>
    <row r="2" spans="1:11" ht="15.5" x14ac:dyDescent="0.35">
      <c r="A2" s="10"/>
    </row>
    <row r="3" spans="1:11" ht="31" customHeight="1" x14ac:dyDescent="0.35">
      <c r="A3" s="167" t="s">
        <v>177</v>
      </c>
      <c r="B3" s="167"/>
      <c r="C3" s="167"/>
      <c r="D3" s="167"/>
      <c r="E3" s="167"/>
    </row>
    <row r="4" spans="1:11" ht="15.75" customHeight="1" x14ac:dyDescent="0.35">
      <c r="A4" s="72" t="s">
        <v>76</v>
      </c>
      <c r="B4" s="68"/>
      <c r="C4" s="68"/>
      <c r="D4" s="68"/>
      <c r="E4" s="68"/>
    </row>
    <row r="5" spans="1:11" ht="15.5" x14ac:dyDescent="0.35">
      <c r="A5" s="73" t="s">
        <v>141</v>
      </c>
      <c r="B5" s="72"/>
      <c r="C5" s="72"/>
      <c r="D5" s="72"/>
      <c r="E5" s="72"/>
      <c r="F5" s="74"/>
      <c r="G5" s="18"/>
      <c r="H5" s="18"/>
    </row>
    <row r="6" spans="1:11" ht="15.75" customHeight="1" x14ac:dyDescent="0.35">
      <c r="A6" s="73" t="s">
        <v>77</v>
      </c>
    </row>
    <row r="7" spans="1:11" ht="15.75" customHeight="1" x14ac:dyDescent="0.35">
      <c r="A7" s="73"/>
    </row>
    <row r="8" spans="1:11" ht="15.75" customHeight="1" x14ac:dyDescent="0.35">
      <c r="A8" s="72" t="s">
        <v>121</v>
      </c>
    </row>
    <row r="9" spans="1:11" ht="15.75" customHeight="1" x14ac:dyDescent="0.35">
      <c r="A9" s="73" t="s">
        <v>122</v>
      </c>
      <c r="D9" s="4"/>
    </row>
    <row r="10" spans="1:11" ht="15.75" customHeight="1" x14ac:dyDescent="0.35">
      <c r="A10" s="73" t="s">
        <v>123</v>
      </c>
    </row>
    <row r="11" spans="1:11" ht="15.75" customHeight="1" x14ac:dyDescent="0.35">
      <c r="A11" s="73"/>
    </row>
    <row r="12" spans="1:11" ht="47.25" customHeight="1" thickBot="1" x14ac:dyDescent="0.4">
      <c r="A12" s="11" t="s">
        <v>14</v>
      </c>
      <c r="B12" s="14" t="s">
        <v>164</v>
      </c>
      <c r="C12" s="22" t="s">
        <v>165</v>
      </c>
      <c r="D12" s="14" t="s">
        <v>175</v>
      </c>
      <c r="E12" s="154" t="s">
        <v>176</v>
      </c>
      <c r="H12" s="75" t="s">
        <v>34</v>
      </c>
      <c r="I12" s="76" t="s">
        <v>36</v>
      </c>
      <c r="J12" s="77" t="s">
        <v>35</v>
      </c>
      <c r="K12" s="15" t="s">
        <v>33</v>
      </c>
    </row>
    <row r="13" spans="1:11" ht="15.75" customHeight="1" thickBot="1" x14ac:dyDescent="0.4">
      <c r="A13" s="12"/>
      <c r="B13" s="13"/>
      <c r="C13" s="23"/>
      <c r="D13" s="13"/>
      <c r="E13" s="155"/>
      <c r="G13" s="24">
        <v>2021</v>
      </c>
      <c r="H13" s="20"/>
      <c r="I13" s="20"/>
      <c r="J13" s="21"/>
      <c r="K13" s="19">
        <f>H13+I13+J13</f>
        <v>0</v>
      </c>
    </row>
    <row r="14" spans="1:11" ht="15.75" customHeight="1" thickBot="1" x14ac:dyDescent="0.4">
      <c r="A14" s="78" t="s">
        <v>15</v>
      </c>
      <c r="B14" s="13"/>
      <c r="C14" s="23"/>
      <c r="D14" s="13"/>
      <c r="E14" s="155"/>
      <c r="G14" s="24"/>
    </row>
    <row r="15" spans="1:11" ht="15.75" customHeight="1" thickBot="1" x14ac:dyDescent="0.4">
      <c r="A15" s="12" t="s">
        <v>16</v>
      </c>
      <c r="B15" s="13">
        <v>19</v>
      </c>
      <c r="C15" s="23">
        <f>B15*12</f>
        <v>228</v>
      </c>
      <c r="D15" s="13">
        <v>19</v>
      </c>
      <c r="E15" s="155">
        <f>D15*12</f>
        <v>228</v>
      </c>
      <c r="G15" s="24">
        <v>2022</v>
      </c>
      <c r="H15" s="86"/>
      <c r="I15" s="86"/>
      <c r="J15" s="86"/>
      <c r="K15" s="23">
        <f>H15+I15+J15</f>
        <v>0</v>
      </c>
    </row>
    <row r="16" spans="1:11" ht="15.75" customHeight="1" thickBot="1" x14ac:dyDescent="0.4">
      <c r="A16" s="12" t="s">
        <v>17</v>
      </c>
      <c r="B16" s="13">
        <v>12</v>
      </c>
      <c r="C16" s="23">
        <f>B16*12</f>
        <v>144</v>
      </c>
      <c r="D16" s="13">
        <v>12</v>
      </c>
      <c r="E16" s="155">
        <f>D16*12</f>
        <v>144</v>
      </c>
    </row>
    <row r="17" spans="1:15" ht="15.75" customHeight="1" thickBot="1" x14ac:dyDescent="0.4">
      <c r="A17" s="12"/>
      <c r="B17" s="13"/>
      <c r="C17" s="23"/>
      <c r="D17" s="13"/>
      <c r="E17" s="155"/>
    </row>
    <row r="18" spans="1:15" ht="15.75" customHeight="1" thickBot="1" x14ac:dyDescent="0.4">
      <c r="A18" s="79" t="s">
        <v>20</v>
      </c>
      <c r="B18" s="13"/>
      <c r="C18" s="23"/>
      <c r="D18" s="13"/>
      <c r="E18" s="155"/>
    </row>
    <row r="19" spans="1:15" ht="15.75" customHeight="1" thickBot="1" x14ac:dyDescent="0.4">
      <c r="A19" s="12" t="s">
        <v>18</v>
      </c>
      <c r="B19" s="13">
        <v>62.26</v>
      </c>
      <c r="C19" s="23">
        <f>B19*12</f>
        <v>747.12</v>
      </c>
      <c r="D19" s="13">
        <v>62.26</v>
      </c>
      <c r="E19" s="155">
        <f>D19*12</f>
        <v>747.12</v>
      </c>
      <c r="H19" t="s">
        <v>13</v>
      </c>
    </row>
    <row r="20" spans="1:15" ht="15.75" customHeight="1" thickBot="1" x14ac:dyDescent="0.4">
      <c r="A20" s="12" t="s">
        <v>21</v>
      </c>
      <c r="B20" s="13">
        <v>101.9</v>
      </c>
      <c r="C20" s="23">
        <f>B20*12</f>
        <v>1222.8000000000002</v>
      </c>
      <c r="D20" s="13">
        <v>101.9</v>
      </c>
      <c r="E20" s="155">
        <f>D20*12</f>
        <v>1222.8000000000002</v>
      </c>
      <c r="G20" t="s">
        <v>13</v>
      </c>
    </row>
    <row r="21" spans="1:15" ht="15.75" customHeight="1" thickBot="1" x14ac:dyDescent="0.4">
      <c r="A21" s="12" t="s">
        <v>22</v>
      </c>
      <c r="B21" s="13">
        <v>177.28</v>
      </c>
      <c r="C21" s="23">
        <f>B21*12</f>
        <v>2127.36</v>
      </c>
      <c r="D21" s="13">
        <v>177.28</v>
      </c>
      <c r="E21" s="155">
        <f>D21*12</f>
        <v>2127.36</v>
      </c>
    </row>
    <row r="22" spans="1:15" ht="15.75" customHeight="1" thickBot="1" x14ac:dyDescent="0.4">
      <c r="A22" s="12"/>
      <c r="B22" s="13"/>
      <c r="C22" s="23"/>
      <c r="D22" s="13"/>
      <c r="E22" s="155"/>
    </row>
    <row r="23" spans="1:15" ht="15.75" customHeight="1" thickBot="1" x14ac:dyDescent="0.4">
      <c r="A23" s="80" t="s">
        <v>23</v>
      </c>
      <c r="B23" s="13"/>
      <c r="C23" s="23"/>
      <c r="D23" s="13"/>
      <c r="E23" s="155"/>
    </row>
    <row r="24" spans="1:15" ht="15.75" customHeight="1" thickBot="1" x14ac:dyDescent="0.4">
      <c r="A24" s="156" t="s">
        <v>166</v>
      </c>
      <c r="B24" s="165"/>
      <c r="C24" s="165"/>
      <c r="D24" s="157"/>
      <c r="E24" s="165"/>
      <c r="F24" s="158"/>
    </row>
    <row r="25" spans="1:15" ht="15.75" customHeight="1" thickBot="1" x14ac:dyDescent="0.4">
      <c r="A25" s="12" t="s">
        <v>18</v>
      </c>
      <c r="B25" s="13">
        <v>1084</v>
      </c>
      <c r="C25" s="23">
        <f>B25*12</f>
        <v>13008</v>
      </c>
      <c r="D25" s="13">
        <v>1127</v>
      </c>
      <c r="E25" s="155">
        <f>D25*12</f>
        <v>13524</v>
      </c>
      <c r="F25" s="158"/>
    </row>
    <row r="26" spans="1:15" ht="15.75" customHeight="1" thickBot="1" x14ac:dyDescent="0.4">
      <c r="A26" s="12" t="s">
        <v>78</v>
      </c>
      <c r="B26" s="13">
        <v>2168</v>
      </c>
      <c r="C26" s="23">
        <f t="shared" ref="C26:C28" si="0">B26*12</f>
        <v>26016</v>
      </c>
      <c r="D26" s="13">
        <v>2254</v>
      </c>
      <c r="E26" s="155">
        <f t="shared" ref="E26:E48" si="1">D26*12</f>
        <v>27048</v>
      </c>
      <c r="F26" s="158"/>
      <c r="G26" s="162" t="s">
        <v>144</v>
      </c>
      <c r="H26" s="163"/>
      <c r="I26" s="163"/>
      <c r="J26" s="163"/>
      <c r="K26" s="163"/>
      <c r="L26" s="163"/>
      <c r="M26" s="163"/>
      <c r="N26" s="163"/>
      <c r="O26" s="163"/>
    </row>
    <row r="27" spans="1:15" ht="15.75" customHeight="1" thickBot="1" x14ac:dyDescent="0.4">
      <c r="A27" s="12" t="s">
        <v>79</v>
      </c>
      <c r="B27" s="13">
        <v>1951</v>
      </c>
      <c r="C27" s="23">
        <f t="shared" si="0"/>
        <v>23412</v>
      </c>
      <c r="D27" s="13">
        <v>2029</v>
      </c>
      <c r="E27" s="155">
        <f t="shared" si="1"/>
        <v>24348</v>
      </c>
      <c r="F27" s="158"/>
      <c r="G27" s="162" t="s">
        <v>145</v>
      </c>
      <c r="H27" s="163"/>
      <c r="I27" s="163"/>
      <c r="J27" s="163"/>
      <c r="K27" s="163"/>
      <c r="L27" s="163"/>
      <c r="M27" s="163"/>
      <c r="N27" s="163"/>
      <c r="O27" s="163"/>
    </row>
    <row r="28" spans="1:15" ht="15.75" customHeight="1" thickBot="1" x14ac:dyDescent="0.4">
      <c r="A28" s="12" t="s">
        <v>19</v>
      </c>
      <c r="B28" s="13">
        <v>3252</v>
      </c>
      <c r="C28" s="23">
        <f t="shared" si="0"/>
        <v>39024</v>
      </c>
      <c r="D28" s="13">
        <v>3381</v>
      </c>
      <c r="E28" s="155">
        <f t="shared" si="1"/>
        <v>40572</v>
      </c>
      <c r="F28" s="158"/>
    </row>
    <row r="29" spans="1:15" ht="15.75" customHeight="1" thickBot="1" x14ac:dyDescent="0.4">
      <c r="A29" s="156" t="s">
        <v>167</v>
      </c>
      <c r="B29" s="166"/>
      <c r="C29" s="166"/>
      <c r="D29" s="157"/>
      <c r="E29" s="166"/>
      <c r="F29" s="158"/>
    </row>
    <row r="30" spans="1:15" ht="15.75" customHeight="1" thickBot="1" x14ac:dyDescent="0.4">
      <c r="A30" s="12" t="s">
        <v>18</v>
      </c>
      <c r="B30" s="160">
        <v>989</v>
      </c>
      <c r="C30" s="161">
        <f t="shared" ref="C30:C33" si="2">B30*12</f>
        <v>11868</v>
      </c>
      <c r="D30" s="13">
        <v>1029</v>
      </c>
      <c r="E30" s="159">
        <f t="shared" si="1"/>
        <v>12348</v>
      </c>
      <c r="F30" s="158"/>
    </row>
    <row r="31" spans="1:15" ht="15.75" customHeight="1" thickBot="1" x14ac:dyDescent="0.4">
      <c r="A31" s="12" t="s">
        <v>78</v>
      </c>
      <c r="B31" s="13">
        <v>1978</v>
      </c>
      <c r="C31" s="23">
        <f t="shared" si="2"/>
        <v>23736</v>
      </c>
      <c r="D31" s="13">
        <v>2058</v>
      </c>
      <c r="E31" s="155">
        <f t="shared" si="1"/>
        <v>24696</v>
      </c>
      <c r="F31" s="158"/>
    </row>
    <row r="32" spans="1:15" ht="15.75" customHeight="1" thickBot="1" x14ac:dyDescent="0.4">
      <c r="A32" s="12" t="s">
        <v>79</v>
      </c>
      <c r="B32" s="13">
        <v>1780</v>
      </c>
      <c r="C32" s="23">
        <f t="shared" si="2"/>
        <v>21360</v>
      </c>
      <c r="D32" s="13">
        <v>1852</v>
      </c>
      <c r="E32" s="155">
        <f t="shared" si="1"/>
        <v>22224</v>
      </c>
      <c r="F32" s="158"/>
    </row>
    <row r="33" spans="1:7" ht="15.75" customHeight="1" thickBot="1" x14ac:dyDescent="0.4">
      <c r="A33" s="12" t="s">
        <v>19</v>
      </c>
      <c r="B33" s="13">
        <v>2967</v>
      </c>
      <c r="C33" s="23">
        <f t="shared" si="2"/>
        <v>35604</v>
      </c>
      <c r="D33" s="13">
        <v>3087</v>
      </c>
      <c r="E33" s="155">
        <f t="shared" si="1"/>
        <v>37044</v>
      </c>
      <c r="F33" s="158"/>
    </row>
    <row r="34" spans="1:7" ht="15.75" customHeight="1" thickBot="1" x14ac:dyDescent="0.4">
      <c r="A34" s="156" t="s">
        <v>146</v>
      </c>
      <c r="B34" s="13"/>
      <c r="C34" s="23"/>
      <c r="D34" s="157"/>
      <c r="E34" s="155"/>
      <c r="F34" s="158"/>
      <c r="G34" t="s">
        <v>13</v>
      </c>
    </row>
    <row r="35" spans="1:7" ht="15.75" customHeight="1" thickBot="1" x14ac:dyDescent="0.4">
      <c r="A35" s="12" t="s">
        <v>18</v>
      </c>
      <c r="B35" s="13">
        <v>691</v>
      </c>
      <c r="C35" s="23">
        <f t="shared" ref="C35:C38" si="3">B35*12</f>
        <v>8292</v>
      </c>
      <c r="D35" s="13">
        <v>722</v>
      </c>
      <c r="E35" s="155">
        <f t="shared" si="1"/>
        <v>8664</v>
      </c>
      <c r="F35" s="164" t="s">
        <v>147</v>
      </c>
      <c r="G35" t="s">
        <v>148</v>
      </c>
    </row>
    <row r="36" spans="1:7" ht="15.75" customHeight="1" thickBot="1" x14ac:dyDescent="0.4">
      <c r="A36" s="12" t="s">
        <v>78</v>
      </c>
      <c r="B36" s="13">
        <v>1382</v>
      </c>
      <c r="C36" s="23">
        <f t="shared" si="3"/>
        <v>16584</v>
      </c>
      <c r="D36" s="13">
        <v>1444</v>
      </c>
      <c r="E36" s="155">
        <f t="shared" si="1"/>
        <v>17328</v>
      </c>
      <c r="F36" s="158"/>
      <c r="G36" t="s">
        <v>149</v>
      </c>
    </row>
    <row r="37" spans="1:7" ht="15.75" customHeight="1" thickBot="1" x14ac:dyDescent="0.4">
      <c r="A37" s="12" t="s">
        <v>79</v>
      </c>
      <c r="B37" s="13">
        <v>1244</v>
      </c>
      <c r="C37" s="23">
        <f t="shared" si="3"/>
        <v>14928</v>
      </c>
      <c r="D37" s="13">
        <v>1300</v>
      </c>
      <c r="E37" s="155">
        <f t="shared" si="1"/>
        <v>15600</v>
      </c>
      <c r="F37" s="158"/>
      <c r="G37" t="s">
        <v>150</v>
      </c>
    </row>
    <row r="38" spans="1:7" ht="18" customHeight="1" thickBot="1" x14ac:dyDescent="0.4">
      <c r="A38" s="12" t="s">
        <v>19</v>
      </c>
      <c r="B38" s="13">
        <v>2073</v>
      </c>
      <c r="C38" s="23">
        <f t="shared" si="3"/>
        <v>24876</v>
      </c>
      <c r="D38" s="13">
        <v>2166</v>
      </c>
      <c r="E38" s="155">
        <f t="shared" si="1"/>
        <v>25992</v>
      </c>
      <c r="F38" s="158"/>
      <c r="G38" t="s">
        <v>151</v>
      </c>
    </row>
    <row r="39" spans="1:7" ht="16" thickBot="1" x14ac:dyDescent="0.4">
      <c r="A39" s="156" t="s">
        <v>152</v>
      </c>
      <c r="B39" s="13"/>
      <c r="C39" s="23"/>
      <c r="D39" s="13"/>
      <c r="E39" s="155"/>
      <c r="F39" s="158"/>
    </row>
    <row r="40" spans="1:7" ht="16" thickBot="1" x14ac:dyDescent="0.4">
      <c r="A40" s="12" t="s">
        <v>18</v>
      </c>
      <c r="B40" s="13">
        <v>858</v>
      </c>
      <c r="C40" s="23">
        <f t="shared" ref="C40:C43" si="4">B40*12</f>
        <v>10296</v>
      </c>
      <c r="D40" s="13">
        <v>892</v>
      </c>
      <c r="E40" s="155">
        <f t="shared" si="1"/>
        <v>10704</v>
      </c>
      <c r="F40" s="158"/>
    </row>
    <row r="41" spans="1:7" ht="16" thickBot="1" x14ac:dyDescent="0.4">
      <c r="A41" s="12" t="s">
        <v>78</v>
      </c>
      <c r="B41" s="13">
        <v>1716</v>
      </c>
      <c r="C41" s="23">
        <f t="shared" si="4"/>
        <v>20592</v>
      </c>
      <c r="D41" s="13">
        <v>1784</v>
      </c>
      <c r="E41" s="155">
        <f t="shared" si="1"/>
        <v>21408</v>
      </c>
      <c r="F41" s="158"/>
    </row>
    <row r="42" spans="1:7" ht="16" thickBot="1" x14ac:dyDescent="0.4">
      <c r="A42" s="12" t="s">
        <v>79</v>
      </c>
      <c r="B42" s="13">
        <v>1544</v>
      </c>
      <c r="C42" s="23">
        <f t="shared" si="4"/>
        <v>18528</v>
      </c>
      <c r="D42" s="13">
        <v>1606</v>
      </c>
      <c r="E42" s="155">
        <f t="shared" si="1"/>
        <v>19272</v>
      </c>
      <c r="F42" s="164" t="s">
        <v>153</v>
      </c>
      <c r="G42" t="s">
        <v>154</v>
      </c>
    </row>
    <row r="43" spans="1:7" ht="18" customHeight="1" thickBot="1" x14ac:dyDescent="0.4">
      <c r="A43" s="12" t="s">
        <v>19</v>
      </c>
      <c r="B43" s="13">
        <v>2574</v>
      </c>
      <c r="C43" s="23">
        <f t="shared" si="4"/>
        <v>30888</v>
      </c>
      <c r="D43" s="13">
        <v>2676</v>
      </c>
      <c r="E43" s="155">
        <f t="shared" si="1"/>
        <v>32112</v>
      </c>
      <c r="F43" s="158"/>
      <c r="G43" t="s">
        <v>155</v>
      </c>
    </row>
    <row r="44" spans="1:7" ht="16" thickBot="1" x14ac:dyDescent="0.4">
      <c r="A44" s="156" t="s">
        <v>156</v>
      </c>
      <c r="B44" s="13"/>
      <c r="C44" s="23"/>
      <c r="D44" s="13"/>
      <c r="E44" s="155"/>
      <c r="F44" s="158"/>
      <c r="G44" t="s">
        <v>157</v>
      </c>
    </row>
    <row r="45" spans="1:7" ht="16" thickBot="1" x14ac:dyDescent="0.4">
      <c r="A45" s="12" t="s">
        <v>18</v>
      </c>
      <c r="B45" s="13">
        <v>791</v>
      </c>
      <c r="C45" s="23">
        <f t="shared" ref="C45:C48" si="5">B45*12</f>
        <v>9492</v>
      </c>
      <c r="D45" s="13">
        <v>826</v>
      </c>
      <c r="E45" s="155">
        <f t="shared" si="1"/>
        <v>9912</v>
      </c>
      <c r="F45" s="158"/>
    </row>
    <row r="46" spans="1:7" ht="16" thickBot="1" x14ac:dyDescent="0.4">
      <c r="A46" s="12" t="s">
        <v>78</v>
      </c>
      <c r="B46" s="13">
        <v>1582</v>
      </c>
      <c r="C46" s="23">
        <f t="shared" si="5"/>
        <v>18984</v>
      </c>
      <c r="D46" s="13">
        <v>1646</v>
      </c>
      <c r="E46" s="155">
        <f t="shared" si="1"/>
        <v>19752</v>
      </c>
      <c r="F46" s="158"/>
    </row>
    <row r="47" spans="1:7" ht="16" thickBot="1" x14ac:dyDescent="0.4">
      <c r="A47" s="12" t="s">
        <v>79</v>
      </c>
      <c r="B47" s="13">
        <v>1424</v>
      </c>
      <c r="C47" s="23">
        <f t="shared" si="5"/>
        <v>17088</v>
      </c>
      <c r="D47" s="13">
        <v>1481</v>
      </c>
      <c r="E47" s="155">
        <f t="shared" si="1"/>
        <v>17772</v>
      </c>
      <c r="F47" s="158"/>
    </row>
    <row r="48" spans="1:7" ht="16" thickBot="1" x14ac:dyDescent="0.4">
      <c r="A48" s="12" t="s">
        <v>19</v>
      </c>
      <c r="B48" s="13">
        <v>2373</v>
      </c>
      <c r="C48" s="23">
        <f t="shared" si="5"/>
        <v>28476</v>
      </c>
      <c r="D48" s="13">
        <v>2469</v>
      </c>
      <c r="E48" s="155">
        <f t="shared" si="1"/>
        <v>29628</v>
      </c>
      <c r="F48" s="158"/>
    </row>
  </sheetData>
  <customSheetViews>
    <customSheetView guid="{F092CCFA-CA6F-46CA-ACC2-4C39AB452B0D}">
      <selection activeCell="F1" sqref="A1:F1"/>
      <pageMargins left="0.7" right="0.7" top="0.75" bottom="0.75" header="0.3" footer="0.3"/>
      <pageSetup orientation="portrait" r:id="rId1"/>
    </customSheetView>
    <customSheetView guid="{2177362A-9543-4B9F-B44F-3B91F447EA8D}" hiddenColumns="1">
      <pageMargins left="0.7" right="0.7" top="0.75" bottom="0.75" header="0.3" footer="0.3"/>
    </customSheetView>
    <customSheetView guid="{B99D4636-0466-4050-89F4-9F6D673568AB}" hiddenColumns="1">
      <pageMargins left="0.7" right="0.7" top="0.75" bottom="0.75" header="0.3" footer="0.3"/>
    </customSheetView>
  </customSheetViews>
  <mergeCells count="2">
    <mergeCell ref="A1:F1"/>
    <mergeCell ref="A3:E3"/>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workbookViewId="0">
      <selection activeCell="D9" sqref="D9"/>
    </sheetView>
  </sheetViews>
  <sheetFormatPr defaultRowHeight="14.5" x14ac:dyDescent="0.35"/>
  <cols>
    <col min="1" max="1" width="30.7265625" customWidth="1"/>
    <col min="2" max="2" width="13.453125" customWidth="1"/>
    <col min="3" max="3" width="14.26953125" customWidth="1"/>
    <col min="4" max="5" width="15.453125" customWidth="1"/>
    <col min="6" max="6" width="20.1796875" customWidth="1"/>
    <col min="7" max="7" width="15.81640625" customWidth="1"/>
    <col min="8" max="8" width="15" customWidth="1"/>
    <col min="9" max="9" width="14.81640625" customWidth="1"/>
    <col min="10" max="10" width="18.7265625" customWidth="1"/>
    <col min="11" max="11" width="8.81640625" customWidth="1"/>
  </cols>
  <sheetData>
    <row r="1" spans="1:10" ht="18.5" x14ac:dyDescent="0.45">
      <c r="A1" s="168" t="s">
        <v>171</v>
      </c>
      <c r="B1" s="168"/>
      <c r="C1" s="168"/>
      <c r="D1" s="168"/>
      <c r="E1" s="168"/>
      <c r="F1" s="168"/>
      <c r="G1" s="168"/>
      <c r="H1" s="168"/>
      <c r="I1" s="168"/>
      <c r="J1" s="168"/>
    </row>
    <row r="3" spans="1:10" x14ac:dyDescent="0.35">
      <c r="A3" s="30" t="s">
        <v>24</v>
      </c>
    </row>
    <row r="4" spans="1:10" x14ac:dyDescent="0.35">
      <c r="A4" s="30" t="s">
        <v>25</v>
      </c>
    </row>
    <row r="5" spans="1:10" x14ac:dyDescent="0.35">
      <c r="A5" s="30" t="s">
        <v>26</v>
      </c>
    </row>
    <row r="6" spans="1:10" ht="15" customHeight="1" x14ac:dyDescent="0.35">
      <c r="A6" s="70" t="s">
        <v>27</v>
      </c>
      <c r="B6" s="81"/>
    </row>
    <row r="7" spans="1:10" ht="18" customHeight="1" x14ac:dyDescent="0.35">
      <c r="A7" s="70" t="s">
        <v>28</v>
      </c>
      <c r="B7" s="81"/>
    </row>
    <row r="8" spans="1:10" x14ac:dyDescent="0.35">
      <c r="A8" s="30" t="s">
        <v>29</v>
      </c>
    </row>
    <row r="9" spans="1:10" x14ac:dyDescent="0.35">
      <c r="A9" s="30"/>
    </row>
    <row r="10" spans="1:10" ht="18" customHeight="1" x14ac:dyDescent="0.35">
      <c r="A10" s="30" t="s">
        <v>124</v>
      </c>
    </row>
    <row r="11" spans="1:10" ht="18" customHeight="1" x14ac:dyDescent="0.35">
      <c r="A11" s="30" t="s">
        <v>125</v>
      </c>
    </row>
    <row r="12" spans="1:10" ht="18" customHeight="1" x14ac:dyDescent="0.35">
      <c r="A12" s="30" t="s">
        <v>126</v>
      </c>
    </row>
    <row r="13" spans="1:10" ht="18" customHeight="1" x14ac:dyDescent="0.35">
      <c r="A13" s="30" t="s">
        <v>127</v>
      </c>
    </row>
    <row r="14" spans="1:10" x14ac:dyDescent="0.35">
      <c r="A14" s="29"/>
    </row>
    <row r="15" spans="1:10" ht="15" thickBot="1" x14ac:dyDescent="0.4">
      <c r="A15" s="29" t="s">
        <v>73</v>
      </c>
    </row>
    <row r="16" spans="1:10" ht="36.75" customHeight="1" x14ac:dyDescent="0.35">
      <c r="B16" s="34" t="s">
        <v>66</v>
      </c>
      <c r="C16" s="34" t="s">
        <v>47</v>
      </c>
      <c r="D16" s="35"/>
      <c r="E16" s="35"/>
      <c r="F16" s="35"/>
      <c r="G16" s="35"/>
      <c r="H16" s="2"/>
      <c r="I16" s="2"/>
    </row>
    <row r="17" spans="1:10" ht="33.75" customHeight="1" x14ac:dyDescent="0.35">
      <c r="A17" s="3" t="s">
        <v>158</v>
      </c>
      <c r="B17" s="16"/>
      <c r="C17" s="16"/>
      <c r="D17" s="36"/>
      <c r="E17" s="36"/>
      <c r="F17" s="36"/>
      <c r="G17" s="36"/>
    </row>
    <row r="18" spans="1:10" ht="24.75" customHeight="1" x14ac:dyDescent="0.35">
      <c r="A18" s="3" t="s">
        <v>48</v>
      </c>
      <c r="B18" s="16"/>
      <c r="C18" s="16"/>
      <c r="D18" s="36"/>
      <c r="E18" s="36"/>
      <c r="F18" s="36"/>
      <c r="G18" s="36"/>
    </row>
    <row r="19" spans="1:10" ht="22.5" customHeight="1" x14ac:dyDescent="0.35">
      <c r="A19" s="3" t="s">
        <v>49</v>
      </c>
      <c r="B19" s="16"/>
      <c r="C19" s="16"/>
      <c r="D19" s="36"/>
      <c r="E19" s="36"/>
      <c r="F19" s="36"/>
      <c r="G19" s="36"/>
    </row>
    <row r="20" spans="1:10" ht="33.75" customHeight="1" x14ac:dyDescent="0.35">
      <c r="A20" s="3" t="s">
        <v>159</v>
      </c>
      <c r="B20" s="16"/>
      <c r="C20" s="16"/>
      <c r="D20" s="36"/>
      <c r="E20" s="36"/>
      <c r="F20" s="36"/>
      <c r="G20" s="36"/>
    </row>
    <row r="21" spans="1:10" ht="34.5" customHeight="1" x14ac:dyDescent="0.35">
      <c r="A21" s="3" t="s">
        <v>67</v>
      </c>
      <c r="B21" s="16"/>
      <c r="C21" s="16"/>
      <c r="D21" s="36"/>
      <c r="E21" s="36"/>
      <c r="F21" s="36"/>
      <c r="G21" s="36"/>
    </row>
    <row r="22" spans="1:10" ht="21" customHeight="1" x14ac:dyDescent="0.35">
      <c r="A22" s="3" t="s">
        <v>50</v>
      </c>
      <c r="B22" s="26"/>
      <c r="C22" s="26"/>
      <c r="D22" s="37"/>
      <c r="E22" s="37"/>
      <c r="F22" s="37"/>
      <c r="G22" s="37"/>
    </row>
    <row r="23" spans="1:10" ht="36.75" customHeight="1" thickBot="1" x14ac:dyDescent="0.4">
      <c r="A23" s="3" t="s">
        <v>111</v>
      </c>
      <c r="B23" s="17"/>
      <c r="C23" s="17"/>
      <c r="D23" s="36"/>
      <c r="E23" s="36"/>
      <c r="F23" s="36"/>
      <c r="G23" s="36"/>
    </row>
    <row r="26" spans="1:10" ht="34.5" customHeight="1" thickBot="1" x14ac:dyDescent="0.4">
      <c r="B26" s="46" t="s">
        <v>0</v>
      </c>
      <c r="C26" s="47" t="s">
        <v>49</v>
      </c>
      <c r="D26" s="46" t="s">
        <v>2</v>
      </c>
      <c r="E26" s="47" t="s">
        <v>3</v>
      </c>
      <c r="F26" s="47" t="s">
        <v>1</v>
      </c>
      <c r="G26" s="47" t="s">
        <v>4</v>
      </c>
      <c r="H26" s="47" t="s">
        <v>51</v>
      </c>
      <c r="I26" s="47" t="s">
        <v>30</v>
      </c>
      <c r="J26" s="47" t="s">
        <v>5</v>
      </c>
    </row>
    <row r="27" spans="1:10" ht="21" customHeight="1" x14ac:dyDescent="0.35">
      <c r="A27" s="38" t="s">
        <v>66</v>
      </c>
      <c r="B27" s="39">
        <f>B17*B18</f>
        <v>0</v>
      </c>
      <c r="C27" s="39">
        <f>B19</f>
        <v>0</v>
      </c>
      <c r="D27" s="39">
        <f>(B27+C27+B20+B21)*0.0765</f>
        <v>0</v>
      </c>
      <c r="E27" s="39">
        <f>((B27+C27+D27+I27)*0.18)</f>
        <v>0</v>
      </c>
      <c r="F27" s="39">
        <f>(4500/12)*B18</f>
        <v>0</v>
      </c>
      <c r="G27" s="39">
        <f>(1008/12)*B18</f>
        <v>0</v>
      </c>
      <c r="H27" s="39">
        <f>B22</f>
        <v>0</v>
      </c>
      <c r="I27" s="39">
        <f>B23</f>
        <v>0</v>
      </c>
      <c r="J27" s="43">
        <f>(B27+C27+D27+E27+F27+G27+H27+I27)</f>
        <v>0</v>
      </c>
    </row>
    <row r="28" spans="1:10" ht="32.25" customHeight="1" thickBot="1" x14ac:dyDescent="0.4">
      <c r="A28" s="40" t="s">
        <v>112</v>
      </c>
      <c r="B28" s="49"/>
      <c r="C28" s="49"/>
      <c r="D28" s="49"/>
      <c r="E28" s="63">
        <f>((((B27+C27+D27+B21)*1.3)+I28)*0.18)</f>
        <v>0</v>
      </c>
      <c r="F28" s="49"/>
      <c r="G28" s="49"/>
      <c r="H28" s="49"/>
      <c r="I28" s="49"/>
      <c r="J28" s="64">
        <f>(B27+C27+D27+E28+F27+G27+H27+I27)</f>
        <v>0</v>
      </c>
    </row>
    <row r="29" spans="1:10" ht="21" customHeight="1" thickBot="1" x14ac:dyDescent="0.4">
      <c r="A29" s="41" t="s">
        <v>47</v>
      </c>
      <c r="B29" s="42">
        <f>C17*C18</f>
        <v>0</v>
      </c>
      <c r="C29" s="42">
        <f>C19+C20+C21</f>
        <v>0</v>
      </c>
      <c r="D29" s="42">
        <f>(B29+C29)*0.0765</f>
        <v>0</v>
      </c>
      <c r="E29" s="45"/>
      <c r="F29" s="42">
        <f>(4500/12)*C18</f>
        <v>0</v>
      </c>
      <c r="G29" s="42">
        <f>(1008/12)*C18</f>
        <v>0</v>
      </c>
      <c r="H29" s="42">
        <f>C22</f>
        <v>0</v>
      </c>
      <c r="I29" s="42">
        <f>C23</f>
        <v>0</v>
      </c>
      <c r="J29" s="44">
        <f>(B29+C29+D29+F29+G29+H29+I29)</f>
        <v>0</v>
      </c>
    </row>
    <row r="30" spans="1:10" ht="14.25" customHeight="1" x14ac:dyDescent="0.35"/>
    <row r="31" spans="1:10" ht="16.5" customHeight="1" x14ac:dyDescent="0.35"/>
    <row r="33" ht="14.25" customHeight="1" x14ac:dyDescent="0.35"/>
    <row r="39" ht="18" customHeight="1" x14ac:dyDescent="0.35"/>
    <row r="47" ht="17.25" customHeight="1" x14ac:dyDescent="0.35"/>
  </sheetData>
  <customSheetViews>
    <customSheetView guid="{F092CCFA-CA6F-46CA-ACC2-4C39AB452B0D}" topLeftCell="A16">
      <selection activeCell="D29" sqref="D29"/>
      <pageMargins left="0.7" right="0.7" top="0.75" bottom="0.75" header="0.3" footer="0.3"/>
      <pageSetup orientation="portrait" r:id="rId1"/>
    </customSheetView>
    <customSheetView guid="{2177362A-9543-4B9F-B44F-3B91F447EA8D}" topLeftCell="A13">
      <selection activeCell="E24" sqref="E24"/>
      <pageMargins left="0.7" right="0.7" top="0.75" bottom="0.75" header="0.3" footer="0.3"/>
      <pageSetup orientation="portrait" r:id="rId2"/>
    </customSheetView>
    <customSheetView guid="{B99D4636-0466-4050-89F4-9F6D673568AB}">
      <selection activeCell="A3" sqref="A3"/>
      <pageMargins left="0.7" right="0.7" top="0.75" bottom="0.75" header="0.3" footer="0.3"/>
      <pageSetup orientation="portrait" r:id="rId3"/>
    </customSheetView>
  </customSheetViews>
  <mergeCells count="1">
    <mergeCell ref="A1:J1"/>
  </mergeCells>
  <pageMargins left="0.7" right="0.7" top="0.75" bottom="0.75" header="0.3" footer="0.3"/>
  <pageSetup orientation="portrait" r:id="rId4"/>
  <ignoredErrors>
    <ignoredError sqref="H29:I29 H27:I27" emptyCellReference="1"/>
  </ignoredError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
  <sheetViews>
    <sheetView tabSelected="1" topLeftCell="A13" workbookViewId="0">
      <selection activeCell="D18" sqref="D18"/>
    </sheetView>
  </sheetViews>
  <sheetFormatPr defaultRowHeight="14.5" x14ac:dyDescent="0.35"/>
  <cols>
    <col min="1" max="1" width="24.453125" customWidth="1"/>
    <col min="2" max="2" width="17.1796875" customWidth="1"/>
    <col min="3" max="3" width="17.453125" customWidth="1"/>
    <col min="4" max="4" width="16.1796875" customWidth="1"/>
    <col min="5" max="5" width="13.54296875" customWidth="1"/>
    <col min="6" max="6" width="16.81640625" customWidth="1"/>
    <col min="7" max="7" width="16.54296875" customWidth="1"/>
    <col min="8" max="8" width="10.54296875" customWidth="1"/>
    <col min="9" max="9" width="12.7265625" customWidth="1"/>
    <col min="10" max="10" width="13.81640625" customWidth="1"/>
    <col min="11" max="11" width="18.7265625" customWidth="1"/>
  </cols>
  <sheetData>
    <row r="1" spans="1:11" ht="18.5" x14ac:dyDescent="0.45">
      <c r="A1" s="168" t="s">
        <v>168</v>
      </c>
      <c r="B1" s="168"/>
      <c r="C1" s="168"/>
      <c r="D1" s="168"/>
      <c r="E1" s="168"/>
      <c r="F1" s="168"/>
      <c r="G1" s="168"/>
      <c r="H1" s="168"/>
      <c r="I1" s="168"/>
      <c r="J1" s="168"/>
      <c r="K1" s="168"/>
    </row>
    <row r="3" spans="1:11" ht="18" customHeight="1" x14ac:dyDescent="0.35">
      <c r="A3" s="30" t="s">
        <v>24</v>
      </c>
      <c r="B3">
        <f>'2021 Compensation Report'!B3</f>
        <v>0</v>
      </c>
    </row>
    <row r="4" spans="1:11" ht="18.75" customHeight="1" x14ac:dyDescent="0.35">
      <c r="A4" s="30" t="s">
        <v>25</v>
      </c>
      <c r="B4">
        <f>'2021 Compensation Report'!B4</f>
        <v>0</v>
      </c>
    </row>
    <row r="5" spans="1:11" ht="19.5" customHeight="1" x14ac:dyDescent="0.35">
      <c r="A5" s="30" t="s">
        <v>26</v>
      </c>
      <c r="B5">
        <f>'2021 Compensation Report'!B5</f>
        <v>0</v>
      </c>
    </row>
    <row r="6" spans="1:11" ht="18" customHeight="1" x14ac:dyDescent="0.35">
      <c r="A6" s="71" t="s">
        <v>27</v>
      </c>
      <c r="B6" s="82">
        <f>'2021 Compensation Report'!B6</f>
        <v>0</v>
      </c>
      <c r="C6" s="82"/>
      <c r="D6" t="s">
        <v>13</v>
      </c>
    </row>
    <row r="7" spans="1:11" ht="31.5" customHeight="1" x14ac:dyDescent="0.35">
      <c r="A7" s="70" t="s">
        <v>28</v>
      </c>
      <c r="B7" s="81">
        <f>'2021 Compensation Report'!B7</f>
        <v>0</v>
      </c>
      <c r="C7" s="81"/>
    </row>
    <row r="8" spans="1:11" ht="18" customHeight="1" x14ac:dyDescent="0.35">
      <c r="A8" s="30" t="s">
        <v>29</v>
      </c>
      <c r="B8">
        <f>'2021 Compensation Report'!B8</f>
        <v>0</v>
      </c>
    </row>
    <row r="9" spans="1:11" x14ac:dyDescent="0.35">
      <c r="A9" s="29"/>
    </row>
    <row r="10" spans="1:11" x14ac:dyDescent="0.35">
      <c r="A10" s="29" t="s">
        <v>74</v>
      </c>
    </row>
    <row r="11" spans="1:11" ht="15" thickBot="1" x14ac:dyDescent="0.4">
      <c r="A11" s="29" t="s">
        <v>113</v>
      </c>
      <c r="E11" s="4"/>
    </row>
    <row r="12" spans="1:11" ht="28.5" customHeight="1" x14ac:dyDescent="0.35">
      <c r="B12" s="34" t="s">
        <v>66</v>
      </c>
      <c r="C12" s="34" t="s">
        <v>47</v>
      </c>
      <c r="E12" s="35"/>
      <c r="F12" s="35"/>
      <c r="G12" s="35"/>
      <c r="H12" s="35"/>
      <c r="I12" s="2"/>
      <c r="J12" s="2"/>
    </row>
    <row r="13" spans="1:11" ht="45.75" customHeight="1" x14ac:dyDescent="0.35">
      <c r="A13" s="3" t="s">
        <v>172</v>
      </c>
      <c r="B13" s="16"/>
      <c r="C13" s="16"/>
      <c r="E13" s="36"/>
      <c r="F13" s="36"/>
      <c r="G13" s="36"/>
      <c r="H13" s="36"/>
    </row>
    <row r="14" spans="1:11" ht="33" customHeight="1" x14ac:dyDescent="0.35">
      <c r="A14" s="3" t="s">
        <v>173</v>
      </c>
      <c r="B14" s="16">
        <f>'2022 PART TIME Comp Chart '!C13</f>
        <v>3025</v>
      </c>
      <c r="C14" s="16">
        <f>'2022 PART TIME Comp Chart '!C14</f>
        <v>3025</v>
      </c>
      <c r="E14" s="36"/>
      <c r="F14" s="36"/>
      <c r="G14" s="36"/>
      <c r="H14" s="36"/>
    </row>
    <row r="15" spans="1:11" ht="18" customHeight="1" x14ac:dyDescent="0.35">
      <c r="A15" s="5" t="s">
        <v>48</v>
      </c>
      <c r="B15" s="16"/>
      <c r="C15" s="16"/>
      <c r="E15" s="36"/>
      <c r="F15" s="36"/>
      <c r="G15" s="36"/>
      <c r="H15" s="36"/>
    </row>
    <row r="16" spans="1:11" ht="33" customHeight="1" x14ac:dyDescent="0.35">
      <c r="A16" s="3" t="s">
        <v>174</v>
      </c>
      <c r="B16" s="153">
        <v>4.4999999999999998E-2</v>
      </c>
      <c r="C16" s="153">
        <v>4.4999999999999998E-2</v>
      </c>
      <c r="E16" s="48" t="s">
        <v>13</v>
      </c>
      <c r="F16" s="48"/>
      <c r="G16" s="48"/>
      <c r="H16" s="48"/>
    </row>
    <row r="17" spans="1:12" ht="21" customHeight="1" x14ac:dyDescent="0.35">
      <c r="A17" s="3" t="s">
        <v>49</v>
      </c>
      <c r="B17" s="16"/>
      <c r="C17" s="16"/>
      <c r="E17" s="152"/>
      <c r="F17" s="36"/>
      <c r="G17" s="36"/>
      <c r="H17" s="36"/>
    </row>
    <row r="18" spans="1:12" ht="31.5" customHeight="1" x14ac:dyDescent="0.35">
      <c r="A18" s="3" t="s">
        <v>120</v>
      </c>
      <c r="B18" s="16"/>
      <c r="C18" s="16"/>
      <c r="E18" s="36"/>
      <c r="F18" s="36"/>
      <c r="G18" s="36"/>
      <c r="H18" s="36"/>
    </row>
    <row r="19" spans="1:12" ht="34.5" customHeight="1" x14ac:dyDescent="0.35">
      <c r="A19" s="3" t="s">
        <v>52</v>
      </c>
      <c r="B19" s="16"/>
      <c r="C19" s="16"/>
      <c r="E19" s="36"/>
      <c r="F19" s="36"/>
      <c r="G19" s="36"/>
      <c r="H19" s="36"/>
    </row>
    <row r="20" spans="1:12" ht="21" customHeight="1" x14ac:dyDescent="0.35">
      <c r="A20" s="3" t="s">
        <v>50</v>
      </c>
      <c r="B20" s="26"/>
      <c r="C20" s="26"/>
      <c r="E20" s="37"/>
      <c r="F20" s="37"/>
      <c r="G20" s="37"/>
      <c r="H20" s="37"/>
    </row>
    <row r="21" spans="1:12" ht="48" customHeight="1" thickBot="1" x14ac:dyDescent="0.4">
      <c r="A21" s="3" t="s">
        <v>46</v>
      </c>
      <c r="B21" s="17"/>
      <c r="C21" s="17"/>
      <c r="E21" s="36"/>
      <c r="F21" s="36"/>
      <c r="G21" s="36"/>
      <c r="H21" s="36"/>
    </row>
    <row r="23" spans="1:12" ht="15" thickBot="1" x14ac:dyDescent="0.4">
      <c r="B23" s="109" t="s">
        <v>99</v>
      </c>
    </row>
    <row r="24" spans="1:12" ht="33" customHeight="1" thickBot="1" x14ac:dyDescent="0.4">
      <c r="B24" s="113" t="s">
        <v>169</v>
      </c>
      <c r="C24" s="114" t="s">
        <v>170</v>
      </c>
      <c r="D24" s="108" t="s">
        <v>49</v>
      </c>
      <c r="E24" s="46" t="s">
        <v>2</v>
      </c>
      <c r="F24" s="47" t="s">
        <v>3</v>
      </c>
      <c r="G24" s="47" t="s">
        <v>1</v>
      </c>
      <c r="H24" s="47" t="s">
        <v>4</v>
      </c>
      <c r="I24" s="47" t="s">
        <v>50</v>
      </c>
      <c r="J24" s="47" t="s">
        <v>30</v>
      </c>
      <c r="K24" s="47" t="s">
        <v>5</v>
      </c>
    </row>
    <row r="25" spans="1:12" ht="21" customHeight="1" x14ac:dyDescent="0.35">
      <c r="A25" s="106" t="s">
        <v>66</v>
      </c>
      <c r="B25" s="143">
        <f>(B13*B15)+((B13*B15)*B16)</f>
        <v>0</v>
      </c>
      <c r="C25" s="144">
        <f>('2022 PART TIME Comp Chart '!C13)*B15</f>
        <v>0</v>
      </c>
      <c r="D25" s="145">
        <f>B17</f>
        <v>0</v>
      </c>
      <c r="E25" s="146">
        <f>IF(B25&gt;C25,IF((B25+D25+B18+B19)&gt;132900,((((B25+D25+B18+B19)-132900)*0.0145)+10167),((B25+D25+B18+B19)*0.0765)),IF((C25+D25+B18+B19)&gt;132900,((((C25+D25+B18+B19)-132900)*0.0145)+10167),((C25+D25+B18+B19)*0.0765)))</f>
        <v>0</v>
      </c>
      <c r="F25" s="146">
        <f>IF(B25&gt;C25,((B25+D25+E25+J25)*0.18),((C25+D25+E25+J25)*0.18))</f>
        <v>0</v>
      </c>
      <c r="G25" s="146">
        <f>(4500/12)*B15</f>
        <v>0</v>
      </c>
      <c r="H25" s="146">
        <f>(1008/12)*B15</f>
        <v>0</v>
      </c>
      <c r="I25" s="146">
        <f>B20</f>
        <v>0</v>
      </c>
      <c r="J25" s="146">
        <f>B21</f>
        <v>0</v>
      </c>
      <c r="K25" s="147">
        <f>IF(B25&gt;C25,(B25+D25+E25+F25+G25+H25+I25+J25),(C25+D25+E25+F25+G25+H25+I25+J25))</f>
        <v>0</v>
      </c>
    </row>
    <row r="26" spans="1:12" ht="32.25" customHeight="1" thickBot="1" x14ac:dyDescent="0.4">
      <c r="A26" s="107" t="s">
        <v>103</v>
      </c>
      <c r="B26" s="139"/>
      <c r="C26" s="140"/>
      <c r="D26" s="141"/>
      <c r="E26" s="142"/>
      <c r="F26" s="148">
        <f>IF(B25&gt;C25,((((B25+D25+E25+B19)*1.3)+J25)*0.18),((((C25+D25+E25+B19)*1.3)+J25)*0.18))</f>
        <v>0</v>
      </c>
      <c r="G26" s="142"/>
      <c r="H26" s="142"/>
      <c r="I26" s="142"/>
      <c r="J26" s="142"/>
      <c r="K26" s="151">
        <f>IF(B25&gt;C25,(B25+D25+E25+F26+G25+H25+I25+J25),(C25+D25+E25+F26+G25+H25+I25+J25))</f>
        <v>0</v>
      </c>
    </row>
    <row r="27" spans="1:12" ht="21" customHeight="1" thickBot="1" x14ac:dyDescent="0.4">
      <c r="A27" s="107" t="s">
        <v>47</v>
      </c>
      <c r="B27" s="149">
        <f>(C13*C15)+((C13*C15)*C16)</f>
        <v>0</v>
      </c>
      <c r="C27" s="150">
        <f>('2022 PART TIME Comp Chart '!C14)*C15</f>
        <v>0</v>
      </c>
      <c r="D27" s="132">
        <f>C17+C18+C19</f>
        <v>0</v>
      </c>
      <c r="E27" s="133">
        <f>IF(B27&gt;C27,IF((B27+D27+C18+C19)&gt;132900,((((B27+D27+C18+C19)-132900)*0.0145)+10167),((B27+D27+C18+C19)*0.0765)),IF((C27+D27+C18+C19)&gt;132900,((((C27+D27+C18+C19)-132900)*0.0145)+10167),(C27+D27+C18+C19)*0.0765))</f>
        <v>0</v>
      </c>
      <c r="F27" s="142"/>
      <c r="G27" s="133">
        <f>(4500/12)*C15</f>
        <v>0</v>
      </c>
      <c r="H27" s="133">
        <f>(1008/12)*C15</f>
        <v>0</v>
      </c>
      <c r="I27" s="133">
        <f>C20</f>
        <v>0</v>
      </c>
      <c r="J27" s="133">
        <f>C21</f>
        <v>0</v>
      </c>
      <c r="K27" s="151">
        <f>IF(B27&gt;C27,(B27+D27+E27+F27+G27+H27+I27+J27),(C27+D27+E27+F27+G27+H27+I27+J27))</f>
        <v>0</v>
      </c>
    </row>
    <row r="28" spans="1:12" ht="15" customHeight="1" x14ac:dyDescent="0.35"/>
    <row r="29" spans="1:12" ht="15" customHeight="1" x14ac:dyDescent="0.35"/>
    <row r="30" spans="1:12" ht="15" customHeight="1" x14ac:dyDescent="0.35">
      <c r="A30" s="4"/>
      <c r="B30" s="110"/>
      <c r="C30" s="110"/>
      <c r="D30" s="111"/>
      <c r="E30" s="112"/>
      <c r="F30" s="4"/>
      <c r="G30" s="4"/>
      <c r="H30" s="4"/>
      <c r="I30" s="4"/>
      <c r="J30" s="4"/>
      <c r="K30" s="4"/>
      <c r="L30" s="4"/>
    </row>
    <row r="31" spans="1:12" ht="15" customHeight="1" x14ac:dyDescent="0.35"/>
  </sheetData>
  <customSheetViews>
    <customSheetView guid="{F092CCFA-CA6F-46CA-ACC2-4C39AB452B0D}">
      <selection activeCell="A2" sqref="A2"/>
      <pageMargins left="0.7" right="0.7" top="0.75" bottom="0.75" header="0.3" footer="0.3"/>
      <pageSetup orientation="portrait" r:id="rId1"/>
    </customSheetView>
    <customSheetView guid="{2177362A-9543-4B9F-B44F-3B91F447EA8D}">
      <selection activeCell="E21" sqref="E21"/>
      <pageMargins left="0.7" right="0.7" top="0.75" bottom="0.75" header="0.3" footer="0.3"/>
      <pageSetup orientation="portrait" r:id="rId2"/>
    </customSheetView>
    <customSheetView guid="{B99D4636-0466-4050-89F4-9F6D673568AB}" topLeftCell="A7">
      <selection activeCell="C24" sqref="C24"/>
      <pageMargins left="0.7" right="0.7" top="0.75" bottom="0.75" header="0.3" footer="0.3"/>
      <pageSetup orientation="portrait" r:id="rId3"/>
    </customSheetView>
  </customSheetViews>
  <mergeCells count="1">
    <mergeCell ref="A1:K1"/>
  </mergeCells>
  <pageMargins left="0.7" right="0.7" top="0.75" bottom="0.75" header="0.3" footer="0.3"/>
  <pageSetup orientation="portrait" r:id="rId4"/>
  <ignoredErrors>
    <ignoredError sqref="I27:J27 I25:J25" emptyCellReference="1"/>
    <ignoredError sqref="K26" formula="1"/>
  </ignoredErrors>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2022 PART TIME Comp Chart </vt:lpstr>
      <vt:lpstr>Benefit Premiums</vt:lpstr>
      <vt:lpstr>2021 Compensation Report</vt:lpstr>
      <vt:lpstr>2022 Compensation Projection</vt:lpstr>
      <vt:lpstr>Sheet1</vt:lpstr>
      <vt:lpstr>_2011_Cash_Stipend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Balling</dc:creator>
  <cp:lastModifiedBy>Phyllis B. Jones</cp:lastModifiedBy>
  <cp:lastPrinted>2012-05-14T15:37:01Z</cp:lastPrinted>
  <dcterms:created xsi:type="dcterms:W3CDTF">2011-05-18T22:40:33Z</dcterms:created>
  <dcterms:modified xsi:type="dcterms:W3CDTF">2021-12-02T23:22:03Z</dcterms:modified>
</cp:coreProperties>
</file>